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omments5.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omments6.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omments7.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omments9.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omments10.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omments11.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omments12.xml" ContentType="application/vnd.openxmlformats-officedocument.spreadsheetml.comments+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comments13.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omments14.xml" ContentType="application/vnd.openxmlformats-officedocument.spreadsheetml.comments+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omments15.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drawings/drawing16.xml" ContentType="application/vnd.openxmlformats-officedocument.drawing+xml"/>
  <Override PartName="/xl/comments16.xml" ContentType="application/vnd.openxmlformats-officedocument.spreadsheetml.comments+xml"/>
  <Override PartName="/xl/charts/chart33.xml" ContentType="application/vnd.openxmlformats-officedocument.drawingml.chart+xml"/>
  <Override PartName="/xl/charts/chart34.xml" ContentType="application/vnd.openxmlformats-officedocument.drawingml.chart+xml"/>
  <Override PartName="/xl/drawings/drawing17.xml" ContentType="application/vnd.openxmlformats-officedocument.drawing+xml"/>
  <Override PartName="/xl/comments17.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drawings/drawing18.xml" ContentType="application/vnd.openxmlformats-officedocument.drawing+xml"/>
  <Override PartName="/xl/comments18.xml" ContentType="application/vnd.openxmlformats-officedocument.spreadsheetml.comments+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omments19.xml" ContentType="application/vnd.openxmlformats-officedocument.spreadsheetml.comments+xml"/>
  <Override PartName="/xl/charts/chart39.xml" ContentType="application/vnd.openxmlformats-officedocument.drawingml.chart+xml"/>
  <Override PartName="/xl/charts/chart40.xml" ContentType="application/vnd.openxmlformats-officedocument.drawingml.chart+xml"/>
  <Override PartName="/xl/drawings/drawing20.xml" ContentType="application/vnd.openxmlformats-officedocument.drawing+xml"/>
  <Override PartName="/xl/charts/chart41.xml" ContentType="application/vnd.openxmlformats-officedocument.drawingml.chart+xml"/>
  <Override PartName="/xl/drawings/drawing21.xml" ContentType="application/vnd.openxmlformats-officedocument.drawing+xml"/>
  <Override PartName="/xl/charts/chart42.xml" ContentType="application/vnd.openxmlformats-officedocument.drawingml.chart+xml"/>
  <Override PartName="/xl/drawings/drawing22.xml" ContentType="application/vnd.openxmlformats-officedocument.drawing+xml"/>
  <Override PartName="/xl/charts/chart43.xml" ContentType="application/vnd.openxmlformats-officedocument.drawingml.chart+xml"/>
  <Override PartName="/xl/drawings/drawing23.xml" ContentType="application/vnd.openxmlformats-officedocument.drawing+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drawings/drawing25.xml" ContentType="application/vnd.openxmlformats-officedocument.drawing+xml"/>
  <Override PartName="/xl/charts/chart46.xml" ContentType="application/vnd.openxmlformats-officedocument.drawingml.chart+xml"/>
  <Override PartName="/xl/drawings/drawing26.xml" ContentType="application/vnd.openxmlformats-officedocument.drawing+xml"/>
  <Override PartName="/xl/comments20.xml" ContentType="application/vnd.openxmlformats-officedocument.spreadsheetml.comments+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drawings/drawing28.xml" ContentType="application/vnd.openxmlformats-officedocument.drawing+xml"/>
  <Override PartName="/xl/charts/chart50.xml" ContentType="application/vnd.openxmlformats-officedocument.drawingml.chart+xml"/>
  <Override PartName="/xl/drawings/drawing29.xml" ContentType="application/vnd.openxmlformats-officedocument.drawing+xml"/>
  <Override PartName="/xl/charts/chart51.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DieseArbeitsmappe" defaultThemeVersion="124226"/>
  <mc:AlternateContent xmlns:mc="http://schemas.openxmlformats.org/markup-compatibility/2006">
    <mc:Choice Requires="x15">
      <x15ac:absPath xmlns:x15ac="http://schemas.microsoft.com/office/spreadsheetml/2010/11/ac" url="P:\Dok-proj\Betreuung EKW\GSA-Betreuungsprojekte\Berechnung_Dekor\"/>
    </mc:Choice>
  </mc:AlternateContent>
  <xr:revisionPtr revIDLastSave="0" documentId="13_ncr:1_{E4B288FC-C644-477A-AC51-7B1E6831922E}" xr6:coauthVersionLast="45" xr6:coauthVersionMax="45" xr10:uidLastSave="{00000000-0000-0000-0000-000000000000}"/>
  <bookViews>
    <workbookView xWindow="28680" yWindow="-120" windowWidth="29040" windowHeight="17640" tabRatio="766" firstSheet="29" activeTab="29" xr2:uid="{00000000-000D-0000-FFFF-FFFF00000000}"/>
  </bookViews>
  <sheets>
    <sheet name="Kraft 55 NR" sheetId="1" state="hidden" r:id="rId1"/>
    <sheet name="Kraft 55 NR int" sheetId="22" state="hidden" r:id="rId2"/>
    <sheet name="Federstärke 55NR" sheetId="2" state="hidden" r:id="rId3"/>
    <sheet name="Federstärke NR int" sheetId="23" state="hidden" r:id="rId4"/>
    <sheet name="Kraft 60 NR DE" sheetId="33" state="hidden" r:id="rId5"/>
    <sheet name="Kraft 60 NR" sheetId="3" state="hidden" r:id="rId6"/>
    <sheet name="Kraft 60 NR int" sheetId="24" state="hidden" r:id="rId7"/>
    <sheet name="Kraft 60 GR int" sheetId="29" state="hidden" r:id="rId8"/>
    <sheet name="Federstärke 60 NR DE" sheetId="34" state="hidden" r:id="rId9"/>
    <sheet name="Federstärke 60 NR" sheetId="4" state="hidden" r:id="rId10"/>
    <sheet name="Kraft 60 GR DE" sheetId="36" state="hidden" r:id="rId11"/>
    <sheet name="Federstärke 60 GR DE" sheetId="35" state="hidden" r:id="rId12"/>
    <sheet name="Federstärke 60 GR" sheetId="8" state="hidden" r:id="rId13"/>
    <sheet name="Fedrestärke 60 GR int" sheetId="28" state="hidden" r:id="rId14"/>
    <sheet name="Kraft 55 GR" sheetId="5" state="hidden" r:id="rId15"/>
    <sheet name="Kraft 55 GR int" sheetId="27" state="hidden" r:id="rId16"/>
    <sheet name="Federstärke 55 GR" sheetId="6" state="hidden" r:id="rId17"/>
    <sheet name="Federstärke 55 GR int" sheetId="26" state="hidden" r:id="rId18"/>
    <sheet name="Kraft 60 GR" sheetId="7" state="hidden" r:id="rId19"/>
    <sheet name="Geo. NR DE" sheetId="37" state="hidden" r:id="rId20"/>
    <sheet name="Geo. NR" sheetId="9" state="hidden" r:id="rId21"/>
    <sheet name="Geo. GR DE" sheetId="38" state="hidden" r:id="rId22"/>
    <sheet name="Geo. GR" sheetId="10" state="hidden" r:id="rId23"/>
    <sheet name="Geo. NR int." sheetId="20" state="hidden" r:id="rId24"/>
    <sheet name="Geo. GR int." sheetId="21" state="hidden" r:id="rId25"/>
    <sheet name="Federstärke 60 NR int" sheetId="25" state="hidden" r:id="rId26"/>
    <sheet name="Sockelhöhe DE" sheetId="39" state="hidden" r:id="rId27"/>
    <sheet name="Sockelhöhe" sheetId="11" state="hidden" r:id="rId28"/>
    <sheet name="Sockelhöhe inter." sheetId="19" state="hidden" r:id="rId29"/>
    <sheet name="Home" sheetId="17" r:id="rId30"/>
    <sheet name=" " sheetId="12" r:id="rId31"/>
    <sheet name="Berechnung CH EN" sheetId="18" state="hidden" r:id="rId32"/>
    <sheet name="Berechnung Int DE" sheetId="15" state="hidden" r:id="rId33"/>
    <sheet name="  " sheetId="16" r:id="rId34"/>
    <sheet name="     " sheetId="30" r:id="rId35"/>
    <sheet name="   " sheetId="13" r:id="rId36"/>
    <sheet name="    " sheetId="14" r:id="rId37"/>
    <sheet name="      " sheetId="40" r:id="rId38"/>
  </sheets>
  <externalReferences>
    <externalReference r:id="rId39"/>
  </externalReferences>
  <definedNames>
    <definedName name="Breite">'Federstärke 55NR'!$G$40:$G$41</definedName>
    <definedName name="Design">'Federstärke 55NR'!$G$34:$G$38</definedName>
    <definedName name="Feder">'Federstärke 55NR'!$G$46:$G$47</definedName>
    <definedName name="Grossraum" comment="Gerätehöhe" localSheetId="26">'Sockelhöhe DE'!$U$4:$U$5</definedName>
    <definedName name="Grossraum" comment="Gerätehöhe">Sockelhöhe!$U$4:$U$5</definedName>
    <definedName name="Raum">'Federstärke 55NR'!$G$43:$G$44</definedName>
  </definedNames>
  <calcPr calcId="191029"/>
  <customWorkbookViews>
    <customWorkbookView name="Zedi Stefan - Persönliche Ansicht" guid="{32F0DE77-792E-4A94-AD21-A7886E218EB6}" mergeInterval="0" personalView="1" xWindow="1919" yWindow="-1" windowWidth="1922" windowHeight="1202" tabRatio="766" activeSheetId="12" showComments="commNone"/>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18" i="29" l="1"/>
  <c r="AL14" i="29"/>
  <c r="AL10" i="29"/>
  <c r="S18" i="29" s="1"/>
  <c r="AL8" i="29"/>
  <c r="H90" i="29"/>
  <c r="J90" i="29" s="1"/>
  <c r="L90" i="29" s="1"/>
  <c r="G90" i="29"/>
  <c r="O89" i="29"/>
  <c r="N89" i="29"/>
  <c r="H89" i="29"/>
  <c r="J89" i="29" s="1"/>
  <c r="G89" i="29"/>
  <c r="M89" i="29" s="1"/>
  <c r="H88" i="29"/>
  <c r="J88" i="29" s="1"/>
  <c r="G88" i="29"/>
  <c r="J87" i="29"/>
  <c r="H87" i="29"/>
  <c r="G87" i="29"/>
  <c r="N86" i="29"/>
  <c r="M86" i="29"/>
  <c r="H86" i="29"/>
  <c r="J86" i="29" s="1"/>
  <c r="G86" i="29"/>
  <c r="N85" i="29"/>
  <c r="H85" i="29"/>
  <c r="J85" i="29" s="1"/>
  <c r="G85" i="29"/>
  <c r="M85" i="29" s="1"/>
  <c r="H84" i="29"/>
  <c r="J84" i="29" s="1"/>
  <c r="G84" i="29"/>
  <c r="J83" i="29"/>
  <c r="H83" i="29"/>
  <c r="G83" i="29"/>
  <c r="M83" i="29" s="1"/>
  <c r="N82" i="29"/>
  <c r="M82" i="29"/>
  <c r="H82" i="29"/>
  <c r="J82" i="29" s="1"/>
  <c r="G82" i="29"/>
  <c r="N81" i="29"/>
  <c r="H81" i="29"/>
  <c r="J81" i="29" s="1"/>
  <c r="G81" i="29"/>
  <c r="M81" i="29" s="1"/>
  <c r="H80" i="29"/>
  <c r="J80" i="29" s="1"/>
  <c r="G80" i="29"/>
  <c r="H79" i="29"/>
  <c r="J79" i="29" s="1"/>
  <c r="G79" i="29"/>
  <c r="M79" i="29" s="1"/>
  <c r="N78" i="29"/>
  <c r="M78" i="29"/>
  <c r="H78" i="29"/>
  <c r="J78" i="29" s="1"/>
  <c r="G78" i="29"/>
  <c r="P77" i="29"/>
  <c r="N77" i="29"/>
  <c r="H77" i="29"/>
  <c r="J77" i="29" s="1"/>
  <c r="G77" i="29"/>
  <c r="M77" i="29" s="1"/>
  <c r="H76" i="29"/>
  <c r="J76" i="29" s="1"/>
  <c r="P76" i="29" s="1"/>
  <c r="G76" i="29"/>
  <c r="N75" i="29"/>
  <c r="J75" i="29"/>
  <c r="H75" i="29"/>
  <c r="G75" i="29"/>
  <c r="H74" i="29"/>
  <c r="J74" i="29" s="1"/>
  <c r="P74" i="29" s="1"/>
  <c r="G74" i="29"/>
  <c r="J73" i="29"/>
  <c r="H73" i="29"/>
  <c r="G73" i="29"/>
  <c r="P72" i="29"/>
  <c r="H72" i="29"/>
  <c r="J72" i="29" s="1"/>
  <c r="O71" i="29" s="1"/>
  <c r="G72" i="29"/>
  <c r="P71" i="29"/>
  <c r="J71" i="29"/>
  <c r="O70" i="29" s="1"/>
  <c r="H71" i="29"/>
  <c r="G71" i="29"/>
  <c r="M71" i="29" s="1"/>
  <c r="H70" i="29"/>
  <c r="J70" i="29" s="1"/>
  <c r="G70" i="29"/>
  <c r="H69" i="29"/>
  <c r="J69" i="29" s="1"/>
  <c r="G69" i="29"/>
  <c r="M69" i="29" s="1"/>
  <c r="N68" i="29"/>
  <c r="H68" i="29"/>
  <c r="J68" i="29" s="1"/>
  <c r="G68" i="29"/>
  <c r="M68" i="29" s="1"/>
  <c r="N67" i="29"/>
  <c r="M67" i="29"/>
  <c r="H67" i="29"/>
  <c r="J67" i="29" s="1"/>
  <c r="G67" i="29"/>
  <c r="N66" i="29"/>
  <c r="H66" i="29"/>
  <c r="J66" i="29" s="1"/>
  <c r="G66" i="29"/>
  <c r="M66" i="29" s="1"/>
  <c r="N65" i="29"/>
  <c r="H65" i="29"/>
  <c r="J65" i="29" s="1"/>
  <c r="G65" i="29"/>
  <c r="N64" i="29"/>
  <c r="H64" i="29"/>
  <c r="J64" i="29" s="1"/>
  <c r="G64" i="29"/>
  <c r="M64" i="29" s="1"/>
  <c r="N63" i="29"/>
  <c r="M63" i="29"/>
  <c r="H63" i="29"/>
  <c r="J63" i="29" s="1"/>
  <c r="G63" i="29"/>
  <c r="N62" i="29"/>
  <c r="H62" i="29"/>
  <c r="J62" i="29" s="1"/>
  <c r="G62" i="29"/>
  <c r="M62" i="29" s="1"/>
  <c r="N61" i="29"/>
  <c r="H61" i="29"/>
  <c r="J61" i="29" s="1"/>
  <c r="G61" i="29"/>
  <c r="N60" i="29"/>
  <c r="H60" i="29"/>
  <c r="J60" i="29" s="1"/>
  <c r="G60" i="29"/>
  <c r="M60" i="29" s="1"/>
  <c r="N59" i="29"/>
  <c r="M59" i="29"/>
  <c r="H59" i="29"/>
  <c r="J59" i="29" s="1"/>
  <c r="P59" i="29" s="1"/>
  <c r="G59" i="29"/>
  <c r="N58" i="29"/>
  <c r="H58" i="29"/>
  <c r="J58" i="29" s="1"/>
  <c r="O57" i="29" s="1"/>
  <c r="G58" i="29"/>
  <c r="M58" i="29" s="1"/>
  <c r="H57" i="29"/>
  <c r="J57" i="29" s="1"/>
  <c r="G57" i="29"/>
  <c r="H56" i="29"/>
  <c r="J56" i="29" s="1"/>
  <c r="G56" i="29"/>
  <c r="N56" i="29" s="1"/>
  <c r="H55" i="29"/>
  <c r="J55" i="29" s="1"/>
  <c r="G55" i="29"/>
  <c r="N54" i="29"/>
  <c r="M54" i="29"/>
  <c r="H54" i="29"/>
  <c r="J54" i="29" s="1"/>
  <c r="G54" i="29"/>
  <c r="N53" i="29"/>
  <c r="H53" i="29"/>
  <c r="J53" i="29" s="1"/>
  <c r="G53" i="29"/>
  <c r="N52" i="29"/>
  <c r="H52" i="29"/>
  <c r="J52" i="29" s="1"/>
  <c r="G52" i="29"/>
  <c r="M52" i="29" s="1"/>
  <c r="N51" i="29"/>
  <c r="H51" i="29"/>
  <c r="J51" i="29" s="1"/>
  <c r="G51" i="29"/>
  <c r="N50" i="29"/>
  <c r="H50" i="29"/>
  <c r="J50" i="29" s="1"/>
  <c r="G50" i="29"/>
  <c r="M50" i="29" s="1"/>
  <c r="N49" i="29"/>
  <c r="H49" i="29"/>
  <c r="J49" i="29" s="1"/>
  <c r="G49" i="29"/>
  <c r="N48" i="29"/>
  <c r="H48" i="29"/>
  <c r="J48" i="29" s="1"/>
  <c r="G48" i="29"/>
  <c r="M48" i="29" s="1"/>
  <c r="N47" i="29"/>
  <c r="M47" i="29"/>
  <c r="H47" i="29"/>
  <c r="J47" i="29" s="1"/>
  <c r="G47" i="29"/>
  <c r="N46" i="29"/>
  <c r="H46" i="29"/>
  <c r="J46" i="29" s="1"/>
  <c r="G46" i="29"/>
  <c r="M46" i="29" s="1"/>
  <c r="H45" i="29"/>
  <c r="J45" i="29" s="1"/>
  <c r="G45" i="29"/>
  <c r="N44" i="29"/>
  <c r="H44" i="29"/>
  <c r="J44" i="29" s="1"/>
  <c r="G44" i="29"/>
  <c r="M44" i="29" s="1"/>
  <c r="P43" i="29"/>
  <c r="N43" i="29"/>
  <c r="M43" i="29"/>
  <c r="H43" i="29"/>
  <c r="J43" i="29" s="1"/>
  <c r="L43" i="29" s="1"/>
  <c r="G43" i="29"/>
  <c r="O42" i="29"/>
  <c r="N42" i="29"/>
  <c r="M42" i="29"/>
  <c r="H42" i="29"/>
  <c r="J42" i="29" s="1"/>
  <c r="L42" i="29" s="1"/>
  <c r="G42" i="29"/>
  <c r="P41" i="29"/>
  <c r="O41" i="29"/>
  <c r="H41" i="29"/>
  <c r="J41" i="29" s="1"/>
  <c r="G41" i="29"/>
  <c r="N40" i="29"/>
  <c r="M40" i="29"/>
  <c r="J40" i="29"/>
  <c r="O39" i="29" s="1"/>
  <c r="H40" i="29"/>
  <c r="G40" i="29"/>
  <c r="N39" i="29"/>
  <c r="M39" i="29"/>
  <c r="H39" i="29"/>
  <c r="J39" i="29" s="1"/>
  <c r="G39" i="29"/>
  <c r="M38" i="29"/>
  <c r="J38" i="29"/>
  <c r="H38" i="29"/>
  <c r="G38" i="29"/>
  <c r="N37" i="29"/>
  <c r="J37" i="29"/>
  <c r="P37" i="29" s="1"/>
  <c r="H37" i="29"/>
  <c r="G37" i="29"/>
  <c r="N36" i="29"/>
  <c r="J36" i="29"/>
  <c r="O35" i="29" s="1"/>
  <c r="H36" i="29"/>
  <c r="G36" i="29"/>
  <c r="M36" i="29" s="1"/>
  <c r="P35" i="29"/>
  <c r="M35" i="29"/>
  <c r="J35" i="29"/>
  <c r="L35" i="29" s="1"/>
  <c r="H35" i="29"/>
  <c r="G35" i="29"/>
  <c r="N34" i="29"/>
  <c r="M34" i="29"/>
  <c r="H34" i="29"/>
  <c r="J34" i="29" s="1"/>
  <c r="G34" i="29"/>
  <c r="L33" i="29"/>
  <c r="J33" i="29"/>
  <c r="H33" i="29"/>
  <c r="G33" i="29"/>
  <c r="N32" i="29"/>
  <c r="H32" i="29"/>
  <c r="J32" i="29" s="1"/>
  <c r="G32" i="29"/>
  <c r="M32" i="29" s="1"/>
  <c r="M31" i="29"/>
  <c r="L31" i="29"/>
  <c r="J31" i="29"/>
  <c r="H31" i="29"/>
  <c r="G31" i="29"/>
  <c r="N30" i="29"/>
  <c r="M30" i="29"/>
  <c r="H30" i="29"/>
  <c r="J30" i="29" s="1"/>
  <c r="G30" i="29"/>
  <c r="L29" i="29"/>
  <c r="J29" i="29"/>
  <c r="H29" i="29"/>
  <c r="G29" i="29"/>
  <c r="N28" i="29"/>
  <c r="J28" i="29"/>
  <c r="H28" i="29"/>
  <c r="G28" i="29"/>
  <c r="P27" i="29"/>
  <c r="M27" i="29"/>
  <c r="J27" i="29"/>
  <c r="L27" i="29" s="1"/>
  <c r="H27" i="29"/>
  <c r="G27" i="29"/>
  <c r="Z26" i="29"/>
  <c r="N26" i="29"/>
  <c r="M26" i="29"/>
  <c r="H26" i="29"/>
  <c r="J26" i="29" s="1"/>
  <c r="G26" i="29"/>
  <c r="O25" i="29"/>
  <c r="L25" i="29"/>
  <c r="J25" i="29"/>
  <c r="H25" i="29"/>
  <c r="G25" i="29"/>
  <c r="Y24" i="29"/>
  <c r="H24" i="29"/>
  <c r="J24" i="29" s="1"/>
  <c r="G24" i="29"/>
  <c r="H23" i="29"/>
  <c r="J23" i="29" s="1"/>
  <c r="G23" i="29"/>
  <c r="M22" i="29"/>
  <c r="L22" i="29"/>
  <c r="J22" i="29"/>
  <c r="P22" i="29" s="1"/>
  <c r="H22" i="29"/>
  <c r="G22" i="29"/>
  <c r="N21" i="29"/>
  <c r="H21" i="29"/>
  <c r="J21" i="29" s="1"/>
  <c r="G21" i="29"/>
  <c r="M21" i="29" s="1"/>
  <c r="H20" i="29"/>
  <c r="J20" i="29" s="1"/>
  <c r="G20" i="29"/>
  <c r="Y20" i="29" s="1"/>
  <c r="L19" i="29"/>
  <c r="J19" i="29"/>
  <c r="P19" i="29" s="1"/>
  <c r="H19" i="29"/>
  <c r="G19" i="29"/>
  <c r="Z18" i="29"/>
  <c r="P18" i="29"/>
  <c r="O18" i="29"/>
  <c r="J18" i="29"/>
  <c r="H18" i="29"/>
  <c r="G18" i="29"/>
  <c r="N18" i="29" s="1"/>
  <c r="H17" i="29"/>
  <c r="J17" i="29" s="1"/>
  <c r="G17" i="29"/>
  <c r="AL16" i="29"/>
  <c r="AK16" i="29"/>
  <c r="Y16" i="29"/>
  <c r="N16" i="29"/>
  <c r="M16" i="29"/>
  <c r="H16" i="29"/>
  <c r="J16" i="29" s="1"/>
  <c r="G16" i="29"/>
  <c r="P15" i="29"/>
  <c r="J15" i="29"/>
  <c r="O14" i="29" s="1"/>
  <c r="H15" i="29"/>
  <c r="G15" i="29"/>
  <c r="Y15" i="29" s="1"/>
  <c r="AK14" i="29"/>
  <c r="S14" i="29"/>
  <c r="P14" i="29"/>
  <c r="N14" i="29"/>
  <c r="M14" i="29"/>
  <c r="L14" i="29"/>
  <c r="J14" i="29"/>
  <c r="H14" i="29"/>
  <c r="G14" i="29"/>
  <c r="N13" i="29"/>
  <c r="H13" i="29"/>
  <c r="J13" i="29" s="1"/>
  <c r="G13" i="29"/>
  <c r="M13" i="29" s="1"/>
  <c r="U12" i="29"/>
  <c r="S12" i="29"/>
  <c r="Y26" i="29" s="1"/>
  <c r="M12" i="29"/>
  <c r="H12" i="29"/>
  <c r="J12" i="29" s="1"/>
  <c r="G12" i="29"/>
  <c r="Z11" i="29"/>
  <c r="T11" i="29"/>
  <c r="O11" i="29"/>
  <c r="L11" i="29"/>
  <c r="J11" i="29"/>
  <c r="H11" i="29"/>
  <c r="G11" i="29"/>
  <c r="Z10" i="29"/>
  <c r="Y10" i="29"/>
  <c r="N10" i="29"/>
  <c r="H10" i="29"/>
  <c r="J10" i="29" s="1"/>
  <c r="G10" i="29"/>
  <c r="M10" i="29" s="1"/>
  <c r="AK9" i="29"/>
  <c r="S9" i="29"/>
  <c r="T14" i="29" s="1"/>
  <c r="N9" i="29"/>
  <c r="M9" i="29"/>
  <c r="J9" i="29"/>
  <c r="P9" i="29" s="1"/>
  <c r="H9" i="29"/>
  <c r="G9" i="29"/>
  <c r="S20" i="29"/>
  <c r="Y8" i="29"/>
  <c r="M8" i="29"/>
  <c r="H8" i="29"/>
  <c r="J8" i="29" s="1"/>
  <c r="G8" i="29"/>
  <c r="S7" i="29"/>
  <c r="H7" i="29"/>
  <c r="J7" i="29" s="1"/>
  <c r="G7" i="29"/>
  <c r="J6" i="29"/>
  <c r="P6" i="29" s="1"/>
  <c r="H6" i="29"/>
  <c r="G6" i="29"/>
  <c r="O5" i="29"/>
  <c r="L5" i="29"/>
  <c r="H5" i="29"/>
  <c r="J5" i="29" s="1"/>
  <c r="U5" i="29" s="1"/>
  <c r="G5" i="29"/>
  <c r="M4" i="29"/>
  <c r="H4" i="29"/>
  <c r="J4" i="29" s="1"/>
  <c r="G4" i="29"/>
  <c r="N3" i="29" s="1"/>
  <c r="M3" i="29"/>
  <c r="J3" i="29"/>
  <c r="U3" i="29" s="1"/>
  <c r="H3" i="29"/>
  <c r="G3" i="29"/>
  <c r="Z3" i="29" s="1"/>
  <c r="AL2" i="29"/>
  <c r="AK2" i="29"/>
  <c r="Z2" i="29"/>
  <c r="J2" i="29"/>
  <c r="H2" i="29"/>
  <c r="G2" i="29"/>
  <c r="Y2" i="29" s="1"/>
  <c r="AB3" i="29" l="1"/>
  <c r="AA2" i="29"/>
  <c r="AA5" i="29"/>
  <c r="AB5" i="29"/>
  <c r="T4" i="29"/>
  <c r="O4" i="29"/>
  <c r="O3" i="29"/>
  <c r="P4" i="29"/>
  <c r="Z4" i="29"/>
  <c r="AA4" i="29"/>
  <c r="R12" i="29"/>
  <c r="Q6" i="29"/>
  <c r="Y7" i="29"/>
  <c r="M7" i="29"/>
  <c r="M6" i="29"/>
  <c r="Z7" i="29"/>
  <c r="AB9" i="29"/>
  <c r="AB90" i="29"/>
  <c r="AB87" i="29"/>
  <c r="AB83" i="29"/>
  <c r="AB79" i="29"/>
  <c r="AB75" i="29"/>
  <c r="AB71" i="29"/>
  <c r="AA87" i="29"/>
  <c r="AA83" i="29"/>
  <c r="AA79" i="29"/>
  <c r="AA75" i="29"/>
  <c r="AB86" i="29"/>
  <c r="AB82" i="29"/>
  <c r="AB78" i="29"/>
  <c r="AA86" i="29"/>
  <c r="AA82" i="29"/>
  <c r="AA78" i="29"/>
  <c r="AB89" i="29"/>
  <c r="AB85" i="29"/>
  <c r="AB81" i="29"/>
  <c r="AB77" i="29"/>
  <c r="AB73" i="29"/>
  <c r="AB69" i="29"/>
  <c r="AA89" i="29"/>
  <c r="AA85" i="29"/>
  <c r="AA81" i="29"/>
  <c r="AB66" i="29"/>
  <c r="AB62" i="29"/>
  <c r="AB58" i="29"/>
  <c r="AB72" i="29"/>
  <c r="AA71" i="29"/>
  <c r="AA66" i="29"/>
  <c r="AA62" i="29"/>
  <c r="AB80" i="29"/>
  <c r="AB65" i="29"/>
  <c r="AB61" i="29"/>
  <c r="AA80" i="29"/>
  <c r="AA77" i="29"/>
  <c r="AA73" i="29"/>
  <c r="AB70" i="29"/>
  <c r="AA65" i="29"/>
  <c r="AB88" i="29"/>
  <c r="AB74" i="29"/>
  <c r="AB68" i="29"/>
  <c r="AB64" i="29"/>
  <c r="AB60" i="29"/>
  <c r="AB56" i="29"/>
  <c r="AB76" i="29"/>
  <c r="AA69" i="29"/>
  <c r="AA68" i="29"/>
  <c r="AA64" i="29"/>
  <c r="AE64" i="29" s="1"/>
  <c r="AB84" i="29"/>
  <c r="AB67" i="29"/>
  <c r="AB63" i="29"/>
  <c r="AB59" i="29"/>
  <c r="AA67" i="29"/>
  <c r="AB54" i="29"/>
  <c r="AB50" i="29"/>
  <c r="AB46" i="29"/>
  <c r="AB42" i="29"/>
  <c r="AA50" i="29"/>
  <c r="AA46" i="29"/>
  <c r="AA63" i="29"/>
  <c r="AB53" i="29"/>
  <c r="AB49" i="29"/>
  <c r="AB45" i="29"/>
  <c r="AA53" i="29"/>
  <c r="AA49" i="29"/>
  <c r="AA45" i="29"/>
  <c r="AA59" i="29"/>
  <c r="AB57" i="29"/>
  <c r="AB52" i="29"/>
  <c r="AB48" i="29"/>
  <c r="AB44" i="29"/>
  <c r="AA60" i="29"/>
  <c r="AA52" i="29"/>
  <c r="AA48" i="29"/>
  <c r="AA44" i="29"/>
  <c r="AA61" i="29"/>
  <c r="AB55" i="29"/>
  <c r="AB51" i="29"/>
  <c r="AB47" i="29"/>
  <c r="AB43" i="29"/>
  <c r="AB39" i="29"/>
  <c r="AA58" i="29"/>
  <c r="AA55" i="29"/>
  <c r="AA51" i="29"/>
  <c r="AA47" i="29"/>
  <c r="AA42" i="29"/>
  <c r="AB34" i="29"/>
  <c r="AB30" i="29"/>
  <c r="AB26" i="29"/>
  <c r="AB22" i="29"/>
  <c r="AA39" i="29"/>
  <c r="AB37" i="29"/>
  <c r="AA37" i="29"/>
  <c r="AB33" i="29"/>
  <c r="AA43" i="29"/>
  <c r="AB40" i="29"/>
  <c r="AA40" i="29"/>
  <c r="AB36" i="29"/>
  <c r="AB32" i="29"/>
  <c r="AB35" i="29"/>
  <c r="AB31" i="29"/>
  <c r="AB27" i="29"/>
  <c r="AB23" i="29"/>
  <c r="AB41" i="29"/>
  <c r="AB38" i="29"/>
  <c r="AA35" i="29"/>
  <c r="AA25" i="29"/>
  <c r="AB6" i="29"/>
  <c r="AB19" i="29"/>
  <c r="AB14" i="29"/>
  <c r="AB11" i="29"/>
  <c r="AA31" i="29"/>
  <c r="AB28" i="29"/>
  <c r="AA19" i="29"/>
  <c r="AA11" i="29"/>
  <c r="AA27" i="29"/>
  <c r="AB16" i="29"/>
  <c r="AB24" i="29"/>
  <c r="AB21" i="29"/>
  <c r="AB18" i="29"/>
  <c r="AB13" i="29"/>
  <c r="AB10" i="29"/>
  <c r="AA21" i="29"/>
  <c r="AB15" i="29"/>
  <c r="AA13" i="29"/>
  <c r="AA29" i="29"/>
  <c r="AB25" i="29"/>
  <c r="AB17" i="29"/>
  <c r="Q14" i="29"/>
  <c r="P17" i="29"/>
  <c r="O16" i="29"/>
  <c r="AB20" i="29"/>
  <c r="AA26" i="29"/>
  <c r="P3" i="29"/>
  <c r="Q3" i="29" s="1"/>
  <c r="O6" i="29"/>
  <c r="AA7" i="29"/>
  <c r="L9" i="29"/>
  <c r="O12" i="29"/>
  <c r="P13" i="29"/>
  <c r="Q18" i="29"/>
  <c r="P34" i="29"/>
  <c r="O34" i="29"/>
  <c r="P33" i="29"/>
  <c r="O33" i="29"/>
  <c r="L34" i="29"/>
  <c r="T40" i="29"/>
  <c r="L6" i="29"/>
  <c r="Y3" i="29"/>
  <c r="AD3" i="29" s="1"/>
  <c r="AB4" i="29"/>
  <c r="N6" i="29"/>
  <c r="L7" i="29"/>
  <c r="AB7" i="29"/>
  <c r="AA12" i="29"/>
  <c r="AA14" i="29"/>
  <c r="AE14" i="29" s="1"/>
  <c r="U14" i="29"/>
  <c r="AD16" i="29"/>
  <c r="AO16" i="29" s="1"/>
  <c r="U19" i="29"/>
  <c r="O31" i="29"/>
  <c r="P32" i="29"/>
  <c r="O32" i="29"/>
  <c r="P31" i="29"/>
  <c r="T5" i="29"/>
  <c r="N4" i="29"/>
  <c r="R4" i="29" s="1"/>
  <c r="P7" i="29"/>
  <c r="L8" i="29"/>
  <c r="T8" i="29"/>
  <c r="N7" i="29"/>
  <c r="AA8" i="29"/>
  <c r="Z8" i="29"/>
  <c r="AA10" i="29"/>
  <c r="U11" i="29"/>
  <c r="X11" i="29" s="1"/>
  <c r="Y12" i="29"/>
  <c r="T12" i="29"/>
  <c r="L12" i="29"/>
  <c r="N11" i="29"/>
  <c r="M11" i="29"/>
  <c r="AB12" i="29"/>
  <c r="O13" i="29"/>
  <c r="AA15" i="29"/>
  <c r="P23" i="29"/>
  <c r="O22" i="29"/>
  <c r="T27" i="29"/>
  <c r="O2" i="29"/>
  <c r="Y4" i="29"/>
  <c r="T6" i="29"/>
  <c r="O7" i="29"/>
  <c r="P8" i="29"/>
  <c r="AB8" i="29"/>
  <c r="O9" i="29"/>
  <c r="R9" i="29" s="1"/>
  <c r="P12" i="29"/>
  <c r="Y13" i="29"/>
  <c r="O20" i="29"/>
  <c r="P21" i="29"/>
  <c r="P2" i="29"/>
  <c r="AF14" i="29"/>
  <c r="AG14" i="29" s="1"/>
  <c r="X14" i="29"/>
  <c r="Z13" i="29"/>
  <c r="L2" i="29"/>
  <c r="U2" i="29"/>
  <c r="U6" i="29"/>
  <c r="M2" i="29"/>
  <c r="AA3" i="29"/>
  <c r="AE3" i="29" s="1"/>
  <c r="AO3" i="29"/>
  <c r="U4" i="29"/>
  <c r="M5" i="29"/>
  <c r="Y5" i="29"/>
  <c r="AA6" i="29"/>
  <c r="Y6" i="29"/>
  <c r="U27" i="29"/>
  <c r="N8" i="29"/>
  <c r="AA9" i="29"/>
  <c r="T9" i="29"/>
  <c r="O10" i="29"/>
  <c r="R14" i="29"/>
  <c r="L16" i="29"/>
  <c r="P20" i="29"/>
  <c r="O19" i="29"/>
  <c r="O21" i="29"/>
  <c r="R22" i="29"/>
  <c r="M24" i="29"/>
  <c r="L24" i="29"/>
  <c r="N23" i="29"/>
  <c r="N24" i="29"/>
  <c r="AA24" i="29"/>
  <c r="T24" i="29"/>
  <c r="L3" i="29"/>
  <c r="P5" i="29"/>
  <c r="Q5" i="29" s="1"/>
  <c r="AE5" i="29" s="1"/>
  <c r="AB2" i="29"/>
  <c r="T2" i="29"/>
  <c r="N2" i="29"/>
  <c r="T3" i="29"/>
  <c r="L4" i="29"/>
  <c r="N5" i="29"/>
  <c r="Z5" i="29"/>
  <c r="T7" i="29"/>
  <c r="O8" i="29"/>
  <c r="P10" i="29"/>
  <c r="P11" i="29"/>
  <c r="Q11" i="29" s="1"/>
  <c r="P16" i="29"/>
  <c r="Q16" i="29" s="1"/>
  <c r="O15" i="29"/>
  <c r="AA17" i="29"/>
  <c r="O17" i="29"/>
  <c r="Z21" i="29"/>
  <c r="U22" i="29"/>
  <c r="O23" i="29"/>
  <c r="O24" i="29"/>
  <c r="P24" i="29"/>
  <c r="AB29" i="29"/>
  <c r="Z15" i="29"/>
  <c r="Y18" i="29"/>
  <c r="T19" i="29"/>
  <c r="AA20" i="29"/>
  <c r="Y21" i="29"/>
  <c r="T22" i="29"/>
  <c r="P30" i="29"/>
  <c r="O30" i="29"/>
  <c r="L30" i="29"/>
  <c r="R32" i="29"/>
  <c r="AA34" i="29"/>
  <c r="Z88" i="29"/>
  <c r="Z84" i="29"/>
  <c r="Z80" i="29"/>
  <c r="Z76" i="29"/>
  <c r="Z72" i="29"/>
  <c r="Z90" i="29"/>
  <c r="Z87" i="29"/>
  <c r="Z83" i="29"/>
  <c r="Z79" i="29"/>
  <c r="Y87" i="29"/>
  <c r="Y83" i="29"/>
  <c r="Y79" i="29"/>
  <c r="Z86" i="29"/>
  <c r="Z82" i="29"/>
  <c r="Z78" i="29"/>
  <c r="Z74" i="29"/>
  <c r="Z70" i="29"/>
  <c r="Y86" i="29"/>
  <c r="Y82" i="29"/>
  <c r="Y89" i="29"/>
  <c r="Y85" i="29"/>
  <c r="Y81" i="29"/>
  <c r="Y75" i="29"/>
  <c r="Z67" i="29"/>
  <c r="Z63" i="29"/>
  <c r="Z59" i="29"/>
  <c r="Z81" i="29"/>
  <c r="Y67" i="29"/>
  <c r="Y63" i="29"/>
  <c r="Z71" i="29"/>
  <c r="Z66" i="29"/>
  <c r="Z62" i="29"/>
  <c r="Z58" i="29"/>
  <c r="Y71" i="29"/>
  <c r="Y66" i="29"/>
  <c r="Y62" i="29"/>
  <c r="Z77" i="29"/>
  <c r="Z73" i="29"/>
  <c r="Z65" i="29"/>
  <c r="Z61" i="29"/>
  <c r="Z57" i="29"/>
  <c r="Z89" i="29"/>
  <c r="Y78" i="29"/>
  <c r="Y77" i="29"/>
  <c r="Y73" i="29"/>
  <c r="Y65" i="29"/>
  <c r="Z69" i="29"/>
  <c r="Z68" i="29"/>
  <c r="Z64" i="29"/>
  <c r="Z60" i="29"/>
  <c r="Z56" i="29"/>
  <c r="Z85" i="29"/>
  <c r="Z75" i="29"/>
  <c r="Y69" i="29"/>
  <c r="Y68" i="29"/>
  <c r="Y64" i="29"/>
  <c r="Y58" i="29"/>
  <c r="Z55" i="29"/>
  <c r="Z51" i="29"/>
  <c r="Z47" i="29"/>
  <c r="Z43" i="29"/>
  <c r="Y47" i="29"/>
  <c r="Y43" i="29"/>
  <c r="Z54" i="29"/>
  <c r="Z50" i="29"/>
  <c r="Z46" i="29"/>
  <c r="Y50" i="29"/>
  <c r="Y46" i="29"/>
  <c r="Z53" i="29"/>
  <c r="Z49" i="29"/>
  <c r="Z45" i="29"/>
  <c r="Y59" i="29"/>
  <c r="Y60" i="29"/>
  <c r="Z52" i="29"/>
  <c r="Z48" i="29"/>
  <c r="Z44" i="29"/>
  <c r="Z40" i="29"/>
  <c r="Y61" i="29"/>
  <c r="Y52" i="29"/>
  <c r="Y48" i="29"/>
  <c r="Y44" i="29"/>
  <c r="Z35" i="29"/>
  <c r="Z31" i="29"/>
  <c r="Z27" i="29"/>
  <c r="Z23" i="29"/>
  <c r="Z42" i="29"/>
  <c r="Z41" i="29"/>
  <c r="Z38" i="29"/>
  <c r="Y42" i="29"/>
  <c r="Z39" i="29"/>
  <c r="Y38" i="29"/>
  <c r="Z34" i="29"/>
  <c r="Z30" i="29"/>
  <c r="Y39" i="29"/>
  <c r="Z37" i="29"/>
  <c r="Y34" i="29"/>
  <c r="Y30" i="29"/>
  <c r="Y37" i="29"/>
  <c r="Z33" i="29"/>
  <c r="Y40" i="29"/>
  <c r="Z36" i="29"/>
  <c r="Z32" i="29"/>
  <c r="Z28" i="29"/>
  <c r="Z24" i="29"/>
  <c r="Y36" i="29"/>
  <c r="AD36" i="29" s="1"/>
  <c r="AO36" i="29" s="1"/>
  <c r="Z16" i="29"/>
  <c r="T17" i="29"/>
  <c r="AA18" i="29"/>
  <c r="M19" i="29"/>
  <c r="Y23" i="29"/>
  <c r="T23" i="29"/>
  <c r="P26" i="29"/>
  <c r="L26" i="29"/>
  <c r="U89" i="29"/>
  <c r="U85" i="29"/>
  <c r="U81" i="29"/>
  <c r="U77" i="29"/>
  <c r="U73" i="29"/>
  <c r="T89" i="29"/>
  <c r="T85" i="29"/>
  <c r="T81" i="29"/>
  <c r="T77" i="29"/>
  <c r="U88" i="29"/>
  <c r="U84" i="29"/>
  <c r="U80" i="29"/>
  <c r="U90" i="29"/>
  <c r="U87" i="29"/>
  <c r="U83" i="29"/>
  <c r="U86" i="29"/>
  <c r="U82" i="29"/>
  <c r="T90" i="29"/>
  <c r="U79" i="29"/>
  <c r="U74" i="29"/>
  <c r="U69" i="29"/>
  <c r="T79" i="29"/>
  <c r="U75" i="29"/>
  <c r="T69" i="29"/>
  <c r="U68" i="29"/>
  <c r="U64" i="29"/>
  <c r="U60" i="29"/>
  <c r="T87" i="29"/>
  <c r="T75" i="29"/>
  <c r="T68" i="29"/>
  <c r="T64" i="29"/>
  <c r="T60" i="29"/>
  <c r="U67" i="29"/>
  <c r="U63" i="29"/>
  <c r="T83" i="29"/>
  <c r="U72" i="29"/>
  <c r="U71" i="29"/>
  <c r="T71" i="29"/>
  <c r="U66" i="29"/>
  <c r="U62" i="29"/>
  <c r="T73" i="29"/>
  <c r="T66" i="29"/>
  <c r="U78" i="29"/>
  <c r="U76" i="29"/>
  <c r="U70" i="29"/>
  <c r="U65" i="29"/>
  <c r="U61" i="29"/>
  <c r="U58" i="29"/>
  <c r="U52" i="29"/>
  <c r="U48" i="29"/>
  <c r="U44" i="29"/>
  <c r="T44" i="29"/>
  <c r="U55" i="29"/>
  <c r="U51" i="29"/>
  <c r="U47" i="29"/>
  <c r="U56" i="29"/>
  <c r="T47" i="29"/>
  <c r="T43" i="29"/>
  <c r="T56" i="29"/>
  <c r="U54" i="29"/>
  <c r="U50" i="29"/>
  <c r="U46" i="29"/>
  <c r="U59" i="29"/>
  <c r="U57" i="29"/>
  <c r="U53" i="29"/>
  <c r="U49" i="29"/>
  <c r="U45" i="29"/>
  <c r="U36" i="29"/>
  <c r="U32" i="29"/>
  <c r="U28" i="29"/>
  <c r="U24" i="29"/>
  <c r="U42" i="29"/>
  <c r="U41" i="29"/>
  <c r="U35" i="29"/>
  <c r="U31" i="29"/>
  <c r="U38" i="29"/>
  <c r="T35" i="29"/>
  <c r="T31" i="29"/>
  <c r="U43" i="29"/>
  <c r="U39" i="29"/>
  <c r="U34" i="29"/>
  <c r="U30" i="29"/>
  <c r="U26" i="29"/>
  <c r="T39" i="29"/>
  <c r="U37" i="29"/>
  <c r="T34" i="29"/>
  <c r="T30" i="29"/>
  <c r="T26" i="29"/>
  <c r="U40" i="29"/>
  <c r="T37" i="29"/>
  <c r="U33" i="29"/>
  <c r="U9" i="29"/>
  <c r="Y11" i="29"/>
  <c r="AD11" i="29" s="1"/>
  <c r="AO11" i="29" s="1"/>
  <c r="Y14" i="29"/>
  <c r="AD14" i="29" s="1"/>
  <c r="AO14" i="29" s="1"/>
  <c r="AA16" i="29"/>
  <c r="AE16" i="29" s="1"/>
  <c r="L17" i="29"/>
  <c r="U17" i="29"/>
  <c r="N19" i="29"/>
  <c r="Q19" i="29" s="1"/>
  <c r="Y19" i="29"/>
  <c r="L20" i="29"/>
  <c r="T20" i="29"/>
  <c r="N22" i="29"/>
  <c r="Q22" i="29" s="1"/>
  <c r="Y22" i="29"/>
  <c r="U23" i="29"/>
  <c r="P25" i="29"/>
  <c r="Y27" i="29"/>
  <c r="T28" i="29"/>
  <c r="O29" i="29"/>
  <c r="Y32" i="29"/>
  <c r="Z14" i="29"/>
  <c r="T15" i="29"/>
  <c r="M17" i="29"/>
  <c r="Z19" i="29"/>
  <c r="M20" i="29"/>
  <c r="R20" i="29" s="1"/>
  <c r="U20" i="29"/>
  <c r="Z22" i="29"/>
  <c r="Y28" i="29"/>
  <c r="P29" i="29"/>
  <c r="T33" i="29"/>
  <c r="Y35" i="29"/>
  <c r="Z6" i="29"/>
  <c r="U7" i="29"/>
  <c r="Y9" i="29"/>
  <c r="T10" i="29"/>
  <c r="N12" i="29"/>
  <c r="T13" i="29"/>
  <c r="L15" i="29"/>
  <c r="U15" i="29"/>
  <c r="N17" i="29"/>
  <c r="Y17" i="29"/>
  <c r="L18" i="29"/>
  <c r="T18" i="29"/>
  <c r="N20" i="29"/>
  <c r="T21" i="29"/>
  <c r="L23" i="29"/>
  <c r="AA23" i="29"/>
  <c r="U25" i="29"/>
  <c r="O26" i="29"/>
  <c r="M28" i="29"/>
  <c r="L28" i="29"/>
  <c r="N27" i="29"/>
  <c r="Q27" i="29" s="1"/>
  <c r="AA28" i="29"/>
  <c r="Z9" i="29"/>
  <c r="L10" i="29"/>
  <c r="U10" i="29"/>
  <c r="L13" i="29"/>
  <c r="U13" i="29"/>
  <c r="M15" i="29"/>
  <c r="R15" i="29" s="1"/>
  <c r="T16" i="29"/>
  <c r="Z17" i="29"/>
  <c r="M18" i="29"/>
  <c r="R18" i="29" s="1"/>
  <c r="U18" i="29"/>
  <c r="L21" i="29"/>
  <c r="U21" i="29"/>
  <c r="AA22" i="29"/>
  <c r="M23" i="29"/>
  <c r="R23" i="29" s="1"/>
  <c r="T25" i="29"/>
  <c r="Y25" i="29"/>
  <c r="N25" i="29"/>
  <c r="M25" i="29"/>
  <c r="Z25" i="29"/>
  <c r="U29" i="29"/>
  <c r="P39" i="29"/>
  <c r="O38" i="29"/>
  <c r="L39" i="29"/>
  <c r="P38" i="29"/>
  <c r="U8" i="29"/>
  <c r="Z12" i="29"/>
  <c r="N15" i="29"/>
  <c r="U16" i="29"/>
  <c r="Z20" i="29"/>
  <c r="R27" i="29"/>
  <c r="O27" i="29"/>
  <c r="P28" i="29"/>
  <c r="O28" i="29"/>
  <c r="T29" i="29"/>
  <c r="Y29" i="29"/>
  <c r="N29" i="29"/>
  <c r="M29" i="29"/>
  <c r="Z29" i="29"/>
  <c r="AA30" i="29"/>
  <c r="Y31" i="29"/>
  <c r="P53" i="29"/>
  <c r="O52" i="29"/>
  <c r="R52" i="29" s="1"/>
  <c r="L53" i="29"/>
  <c r="M33" i="29"/>
  <c r="O36" i="29"/>
  <c r="L37" i="29"/>
  <c r="T38" i="29"/>
  <c r="L40" i="29"/>
  <c r="O47" i="29"/>
  <c r="P48" i="29"/>
  <c r="Y51" i="29"/>
  <c r="P56" i="29"/>
  <c r="O55" i="29"/>
  <c r="R62" i="29"/>
  <c r="AA32" i="29"/>
  <c r="N33" i="29"/>
  <c r="Y33" i="29"/>
  <c r="P36" i="29"/>
  <c r="Q36" i="29" s="1"/>
  <c r="AA36" i="29"/>
  <c r="M37" i="29"/>
  <c r="R37" i="29" s="1"/>
  <c r="P42" i="29"/>
  <c r="P46" i="29"/>
  <c r="O45" i="29"/>
  <c r="L46" i="29"/>
  <c r="O50" i="29"/>
  <c r="R50" i="29" s="1"/>
  <c r="L51" i="29"/>
  <c r="P51" i="29"/>
  <c r="AA54" i="29"/>
  <c r="T45" i="29"/>
  <c r="T49" i="29"/>
  <c r="P54" i="29"/>
  <c r="O53" i="29"/>
  <c r="L54" i="29"/>
  <c r="AA33" i="29"/>
  <c r="O37" i="29"/>
  <c r="L38" i="29"/>
  <c r="P40" i="29"/>
  <c r="T41" i="29"/>
  <c r="M41" i="29"/>
  <c r="T42" i="29"/>
  <c r="O43" i="29"/>
  <c r="R43" i="29" s="1"/>
  <c r="L44" i="29"/>
  <c r="P44" i="29"/>
  <c r="P45" i="29"/>
  <c r="O44" i="29"/>
  <c r="P49" i="29"/>
  <c r="Q49" i="29" s="1"/>
  <c r="O48" i="29"/>
  <c r="R48" i="29" s="1"/>
  <c r="L49" i="29"/>
  <c r="T32" i="29"/>
  <c r="T36" i="29"/>
  <c r="O40" i="29"/>
  <c r="Y41" i="29"/>
  <c r="L45" i="29"/>
  <c r="O46" i="29"/>
  <c r="L47" i="29"/>
  <c r="P47" i="29"/>
  <c r="Q47" i="29" s="1"/>
  <c r="O51" i="29"/>
  <c r="P52" i="29"/>
  <c r="N31" i="29"/>
  <c r="R31" i="29" s="1"/>
  <c r="L32" i="29"/>
  <c r="N35" i="29"/>
  <c r="L36" i="29"/>
  <c r="N38" i="29"/>
  <c r="L41" i="29"/>
  <c r="Y55" i="29"/>
  <c r="AA38" i="29"/>
  <c r="N41" i="29"/>
  <c r="Q41" i="29" s="1"/>
  <c r="AA41" i="29"/>
  <c r="P50" i="29"/>
  <c r="O49" i="29"/>
  <c r="L50" i="29"/>
  <c r="T53" i="29"/>
  <c r="O54" i="29"/>
  <c r="P55" i="29"/>
  <c r="T63" i="29"/>
  <c r="M45" i="29"/>
  <c r="T46" i="29"/>
  <c r="M49" i="29"/>
  <c r="T50" i="29"/>
  <c r="M53" i="29"/>
  <c r="R53" i="29" s="1"/>
  <c r="T54" i="29"/>
  <c r="T57" i="29"/>
  <c r="M57" i="29"/>
  <c r="Y57" i="29"/>
  <c r="L58" i="29"/>
  <c r="P62" i="29"/>
  <c r="O61" i="29"/>
  <c r="O62" i="29"/>
  <c r="L63" i="29"/>
  <c r="O63" i="29"/>
  <c r="L64" i="29"/>
  <c r="P64" i="29"/>
  <c r="Q64" i="29" s="1"/>
  <c r="T67" i="29"/>
  <c r="P69" i="29"/>
  <c r="O68" i="29"/>
  <c r="L69" i="29"/>
  <c r="N45" i="29"/>
  <c r="Y45" i="29"/>
  <c r="Y49" i="29"/>
  <c r="Y53" i="29"/>
  <c r="O56" i="29"/>
  <c r="AA57" i="29"/>
  <c r="T59" i="29"/>
  <c r="T61" i="29"/>
  <c r="L62" i="29"/>
  <c r="O66" i="29"/>
  <c r="L67" i="29"/>
  <c r="P67" i="29"/>
  <c r="T51" i="29"/>
  <c r="T55" i="29"/>
  <c r="L57" i="29"/>
  <c r="O58" i="29"/>
  <c r="O60" i="29"/>
  <c r="T65" i="29"/>
  <c r="O69" i="29"/>
  <c r="Y54" i="29"/>
  <c r="L55" i="29"/>
  <c r="L56" i="29"/>
  <c r="Y56" i="29"/>
  <c r="N57" i="29"/>
  <c r="P58" i="29"/>
  <c r="L59" i="29"/>
  <c r="L61" i="29"/>
  <c r="P63" i="29"/>
  <c r="P65" i="29"/>
  <c r="O64" i="29"/>
  <c r="L65" i="29"/>
  <c r="R71" i="29"/>
  <c r="AA76" i="29"/>
  <c r="T48" i="29"/>
  <c r="M51" i="29"/>
  <c r="R51" i="29" s="1"/>
  <c r="T52" i="29"/>
  <c r="M55" i="29"/>
  <c r="M56" i="29"/>
  <c r="R56" i="29" s="1"/>
  <c r="AA56" i="29"/>
  <c r="P57" i="29"/>
  <c r="Q57" i="29" s="1"/>
  <c r="O59" i="29"/>
  <c r="Q59" i="29" s="1"/>
  <c r="L60" i="29"/>
  <c r="R68" i="29"/>
  <c r="L48" i="29"/>
  <c r="L52" i="29"/>
  <c r="N55" i="29"/>
  <c r="P61" i="29"/>
  <c r="Q61" i="29" s="1"/>
  <c r="O67" i="29"/>
  <c r="L68" i="29"/>
  <c r="P68" i="29"/>
  <c r="Q68" i="29" s="1"/>
  <c r="P60" i="29"/>
  <c r="P66" i="29"/>
  <c r="Q66" i="29" s="1"/>
  <c r="O65" i="29"/>
  <c r="L66" i="29"/>
  <c r="P79" i="29"/>
  <c r="R79" i="29" s="1"/>
  <c r="O78" i="29"/>
  <c r="L79" i="29"/>
  <c r="T70" i="29"/>
  <c r="T74" i="29"/>
  <c r="P75" i="29"/>
  <c r="O74" i="29"/>
  <c r="O79" i="29"/>
  <c r="Y88" i="29"/>
  <c r="N88" i="29"/>
  <c r="M88" i="29"/>
  <c r="L88" i="29"/>
  <c r="N87" i="29"/>
  <c r="T88" i="29"/>
  <c r="M87" i="29"/>
  <c r="AA88" i="29"/>
  <c r="T58" i="29"/>
  <c r="M61" i="29"/>
  <c r="T62" i="29"/>
  <c r="M65" i="29"/>
  <c r="Y74" i="29"/>
  <c r="L75" i="29"/>
  <c r="P80" i="29"/>
  <c r="T82" i="29"/>
  <c r="O87" i="29"/>
  <c r="P88" i="29"/>
  <c r="Q88" i="29" s="1"/>
  <c r="N69" i="29"/>
  <c r="L70" i="29"/>
  <c r="Y70" i="29"/>
  <c r="M73" i="29"/>
  <c r="L74" i="29"/>
  <c r="AA74" i="29"/>
  <c r="Y76" i="29"/>
  <c r="N76" i="29"/>
  <c r="Q76" i="29" s="1"/>
  <c r="M76" i="29"/>
  <c r="T76" i="29"/>
  <c r="P82" i="29"/>
  <c r="L82" i="29"/>
  <c r="P83" i="29"/>
  <c r="O82" i="29"/>
  <c r="R82" i="29" s="1"/>
  <c r="L83" i="29"/>
  <c r="M70" i="29"/>
  <c r="AA70" i="29"/>
  <c r="M74" i="29"/>
  <c r="R74" i="29" s="1"/>
  <c r="O75" i="29"/>
  <c r="T78" i="29"/>
  <c r="O80" i="29"/>
  <c r="L81" i="29"/>
  <c r="P81" i="29"/>
  <c r="T86" i="29"/>
  <c r="N70" i="29"/>
  <c r="Y72" i="29"/>
  <c r="N72" i="29"/>
  <c r="Q72" i="29" s="1"/>
  <c r="T72" i="29"/>
  <c r="O72" i="29"/>
  <c r="L73" i="29"/>
  <c r="N74" i="29"/>
  <c r="Q74" i="29" s="1"/>
  <c r="L76" i="29"/>
  <c r="P78" i="29"/>
  <c r="Q78" i="29" s="1"/>
  <c r="P86" i="29"/>
  <c r="L86" i="29"/>
  <c r="P87" i="29"/>
  <c r="Q87" i="29" s="1"/>
  <c r="O86" i="29"/>
  <c r="R86" i="29" s="1"/>
  <c r="L87" i="29"/>
  <c r="P70" i="29"/>
  <c r="L71" i="29"/>
  <c r="AA72" i="29"/>
  <c r="N73" i="29"/>
  <c r="O76" i="29"/>
  <c r="L77" i="29"/>
  <c r="L78" i="29"/>
  <c r="O81" i="29"/>
  <c r="O84" i="29"/>
  <c r="L85" i="29"/>
  <c r="P85" i="29"/>
  <c r="AA90" i="29"/>
  <c r="N71" i="29"/>
  <c r="Q71" i="29" s="1"/>
  <c r="L72" i="29"/>
  <c r="O73" i="29"/>
  <c r="M75" i="29"/>
  <c r="R75" i="29" s="1"/>
  <c r="R78" i="29"/>
  <c r="Y84" i="29"/>
  <c r="N84" i="29"/>
  <c r="M84" i="29"/>
  <c r="L84" i="29"/>
  <c r="N83" i="29"/>
  <c r="T84" i="29"/>
  <c r="AA84" i="29"/>
  <c r="R89" i="29"/>
  <c r="M72" i="29"/>
  <c r="P73" i="29"/>
  <c r="Q73" i="29" s="1"/>
  <c r="O77" i="29"/>
  <c r="Q77" i="29" s="1"/>
  <c r="Y80" i="29"/>
  <c r="N80" i="29"/>
  <c r="M80" i="29"/>
  <c r="L80" i="29"/>
  <c r="N79" i="29"/>
  <c r="T80" i="29"/>
  <c r="O83" i="29"/>
  <c r="P84" i="29"/>
  <c r="Q84" i="29" s="1"/>
  <c r="O85" i="29"/>
  <c r="O88" i="29"/>
  <c r="P89" i="29"/>
  <c r="Q89" i="29" s="1"/>
  <c r="Y90" i="29"/>
  <c r="L89" i="29"/>
  <c r="O30" i="30"/>
  <c r="V14" i="37"/>
  <c r="V11" i="37"/>
  <c r="N20" i="37" s="1"/>
  <c r="L18" i="30"/>
  <c r="V14" i="38"/>
  <c r="V10" i="38"/>
  <c r="B9" i="39"/>
  <c r="B7" i="39"/>
  <c r="V12" i="38" s="1"/>
  <c r="N22" i="38" s="1"/>
  <c r="B6" i="39"/>
  <c r="V11" i="38" s="1"/>
  <c r="N20" i="38" s="1"/>
  <c r="B5" i="39"/>
  <c r="V10" i="37" s="1"/>
  <c r="A10" i="35"/>
  <c r="AL10" i="36" s="1"/>
  <c r="S18" i="36" s="1"/>
  <c r="A8" i="35"/>
  <c r="AL8" i="36" s="1"/>
  <c r="S20" i="36" s="1"/>
  <c r="A4" i="35"/>
  <c r="AL4" i="36" s="1"/>
  <c r="AL5" i="36" s="1"/>
  <c r="AL18" i="36"/>
  <c r="AL14" i="36"/>
  <c r="A10" i="34"/>
  <c r="AL10" i="33" s="1"/>
  <c r="S18" i="33" s="1"/>
  <c r="A8" i="34"/>
  <c r="AL8" i="33" s="1"/>
  <c r="S20" i="33" s="1"/>
  <c r="A4" i="34"/>
  <c r="AL4" i="33" s="1"/>
  <c r="AL5" i="33" s="1"/>
  <c r="AL18" i="33"/>
  <c r="AL14" i="33"/>
  <c r="H90" i="38"/>
  <c r="J90" i="38" s="1"/>
  <c r="G90" i="38"/>
  <c r="J89" i="38"/>
  <c r="L89" i="38" s="1"/>
  <c r="H89" i="38"/>
  <c r="G89" i="38"/>
  <c r="J88" i="38"/>
  <c r="L88" i="38" s="1"/>
  <c r="H88" i="38"/>
  <c r="G88" i="38"/>
  <c r="J87" i="38"/>
  <c r="H87" i="38"/>
  <c r="G87" i="38"/>
  <c r="H86" i="38"/>
  <c r="J86" i="38" s="1"/>
  <c r="G86" i="38"/>
  <c r="J85" i="38"/>
  <c r="L85" i="38" s="1"/>
  <c r="H85" i="38"/>
  <c r="G85" i="38"/>
  <c r="J84" i="38"/>
  <c r="H84" i="38"/>
  <c r="G84" i="38"/>
  <c r="L84" i="38" s="1"/>
  <c r="J83" i="38"/>
  <c r="H83" i="38"/>
  <c r="G83" i="38"/>
  <c r="H82" i="38"/>
  <c r="J82" i="38" s="1"/>
  <c r="G82" i="38"/>
  <c r="J81" i="38"/>
  <c r="L81" i="38" s="1"/>
  <c r="H81" i="38"/>
  <c r="G81" i="38"/>
  <c r="J80" i="38"/>
  <c r="H80" i="38"/>
  <c r="G80" i="38"/>
  <c r="L80" i="38" s="1"/>
  <c r="J79" i="38"/>
  <c r="H79" i="38"/>
  <c r="G79" i="38"/>
  <c r="H78" i="38"/>
  <c r="J78" i="38" s="1"/>
  <c r="G78" i="38"/>
  <c r="J77" i="38"/>
  <c r="L77" i="38" s="1"/>
  <c r="H77" i="38"/>
  <c r="G77" i="38"/>
  <c r="J76" i="38"/>
  <c r="H76" i="38"/>
  <c r="G76" i="38"/>
  <c r="L76" i="38" s="1"/>
  <c r="J75" i="38"/>
  <c r="H75" i="38"/>
  <c r="G75" i="38"/>
  <c r="H74" i="38"/>
  <c r="J74" i="38" s="1"/>
  <c r="G74" i="38"/>
  <c r="J73" i="38"/>
  <c r="L73" i="38" s="1"/>
  <c r="H73" i="38"/>
  <c r="G73" i="38"/>
  <c r="J72" i="38"/>
  <c r="H72" i="38"/>
  <c r="G72" i="38"/>
  <c r="L72" i="38" s="1"/>
  <c r="J71" i="38"/>
  <c r="H71" i="38"/>
  <c r="G71" i="38"/>
  <c r="H70" i="38"/>
  <c r="J70" i="38" s="1"/>
  <c r="G70" i="38"/>
  <c r="J69" i="38"/>
  <c r="H69" i="38"/>
  <c r="G69" i="38"/>
  <c r="J68" i="38"/>
  <c r="H68" i="38"/>
  <c r="G68" i="38"/>
  <c r="L68" i="38" s="1"/>
  <c r="J67" i="38"/>
  <c r="H67" i="38"/>
  <c r="G67" i="38"/>
  <c r="L67" i="38" s="1"/>
  <c r="H66" i="38"/>
  <c r="J66" i="38" s="1"/>
  <c r="G66" i="38"/>
  <c r="J65" i="38"/>
  <c r="H65" i="38"/>
  <c r="G65" i="38"/>
  <c r="J64" i="38"/>
  <c r="H64" i="38"/>
  <c r="G64" i="38"/>
  <c r="L64" i="38" s="1"/>
  <c r="J63" i="38"/>
  <c r="H63" i="38"/>
  <c r="G63" i="38"/>
  <c r="J62" i="38"/>
  <c r="H62" i="38"/>
  <c r="G62" i="38"/>
  <c r="J61" i="38"/>
  <c r="H61" i="38"/>
  <c r="G61" i="38"/>
  <c r="J60" i="38"/>
  <c r="H60" i="38"/>
  <c r="G60" i="38"/>
  <c r="L60" i="38" s="1"/>
  <c r="J59" i="38"/>
  <c r="H59" i="38"/>
  <c r="G59" i="38"/>
  <c r="J58" i="38"/>
  <c r="H58" i="38"/>
  <c r="G58" i="38"/>
  <c r="J57" i="38"/>
  <c r="H57" i="38"/>
  <c r="G57" i="38"/>
  <c r="H56" i="38"/>
  <c r="J56" i="38" s="1"/>
  <c r="G56" i="38"/>
  <c r="J55" i="38"/>
  <c r="L55" i="38" s="1"/>
  <c r="H55" i="38"/>
  <c r="G55" i="38"/>
  <c r="J54" i="38"/>
  <c r="H54" i="38"/>
  <c r="G54" i="38"/>
  <c r="J53" i="38"/>
  <c r="H53" i="38"/>
  <c r="G53" i="38"/>
  <c r="H52" i="38"/>
  <c r="J52" i="38" s="1"/>
  <c r="L52" i="38" s="1"/>
  <c r="G52" i="38"/>
  <c r="J51" i="38"/>
  <c r="H51" i="38"/>
  <c r="G51" i="38"/>
  <c r="L50" i="38"/>
  <c r="H50" i="38"/>
  <c r="J50" i="38" s="1"/>
  <c r="G50" i="38"/>
  <c r="J49" i="38"/>
  <c r="L49" i="38" s="1"/>
  <c r="H49" i="38"/>
  <c r="G49" i="38"/>
  <c r="H48" i="38"/>
  <c r="J48" i="38" s="1"/>
  <c r="L48" i="38" s="1"/>
  <c r="G48" i="38"/>
  <c r="H47" i="38"/>
  <c r="J47" i="38" s="1"/>
  <c r="G47" i="38"/>
  <c r="H46" i="38"/>
  <c r="J46" i="38" s="1"/>
  <c r="L46" i="38" s="1"/>
  <c r="G46" i="38"/>
  <c r="J45" i="38"/>
  <c r="H45" i="38"/>
  <c r="G45" i="38"/>
  <c r="H44" i="38"/>
  <c r="J44" i="38" s="1"/>
  <c r="L44" i="38" s="1"/>
  <c r="G44" i="38"/>
  <c r="J43" i="38"/>
  <c r="H43" i="38"/>
  <c r="G43" i="38"/>
  <c r="L42" i="38"/>
  <c r="H42" i="38"/>
  <c r="J42" i="38" s="1"/>
  <c r="G42" i="38"/>
  <c r="J41" i="38"/>
  <c r="L41" i="38" s="1"/>
  <c r="H41" i="38"/>
  <c r="G41" i="38"/>
  <c r="H40" i="38"/>
  <c r="J40" i="38" s="1"/>
  <c r="G40" i="38"/>
  <c r="H39" i="38"/>
  <c r="J39" i="38" s="1"/>
  <c r="G39" i="38"/>
  <c r="L39" i="38" s="1"/>
  <c r="H38" i="38"/>
  <c r="J38" i="38" s="1"/>
  <c r="L38" i="38" s="1"/>
  <c r="G38" i="38"/>
  <c r="J37" i="38"/>
  <c r="H37" i="38"/>
  <c r="G37" i="38"/>
  <c r="H36" i="38"/>
  <c r="J36" i="38" s="1"/>
  <c r="L36" i="38" s="1"/>
  <c r="G36" i="38"/>
  <c r="H35" i="38"/>
  <c r="J35" i="38" s="1"/>
  <c r="G35" i="38"/>
  <c r="H34" i="38"/>
  <c r="J34" i="38" s="1"/>
  <c r="L34" i="38" s="1"/>
  <c r="G34" i="38"/>
  <c r="J33" i="38"/>
  <c r="L33" i="38" s="1"/>
  <c r="H33" i="38"/>
  <c r="G33" i="38"/>
  <c r="H32" i="38"/>
  <c r="J32" i="38" s="1"/>
  <c r="G32" i="38"/>
  <c r="H31" i="38"/>
  <c r="J31" i="38" s="1"/>
  <c r="G31" i="38"/>
  <c r="H30" i="38"/>
  <c r="J30" i="38" s="1"/>
  <c r="L30" i="38" s="1"/>
  <c r="G30" i="38"/>
  <c r="J29" i="38"/>
  <c r="H29" i="38"/>
  <c r="G29" i="38"/>
  <c r="H28" i="38"/>
  <c r="J28" i="38" s="1"/>
  <c r="G28" i="38"/>
  <c r="L27" i="38"/>
  <c r="H27" i="38"/>
  <c r="J27" i="38" s="1"/>
  <c r="G27" i="38"/>
  <c r="H26" i="38"/>
  <c r="J26" i="38" s="1"/>
  <c r="G26" i="38"/>
  <c r="H25" i="38"/>
  <c r="J25" i="38" s="1"/>
  <c r="G25" i="38"/>
  <c r="H24" i="38"/>
  <c r="J24" i="38" s="1"/>
  <c r="L24" i="38" s="1"/>
  <c r="G24" i="38"/>
  <c r="J23" i="38"/>
  <c r="H23" i="38"/>
  <c r="G23" i="38"/>
  <c r="H22" i="38"/>
  <c r="J22" i="38" s="1"/>
  <c r="G22" i="38"/>
  <c r="H21" i="38"/>
  <c r="J21" i="38" s="1"/>
  <c r="G21" i="38"/>
  <c r="H20" i="38"/>
  <c r="J20" i="38" s="1"/>
  <c r="L20" i="38" s="1"/>
  <c r="G20" i="38"/>
  <c r="H19" i="38"/>
  <c r="J19" i="38" s="1"/>
  <c r="L19" i="38" s="1"/>
  <c r="G19" i="38"/>
  <c r="H18" i="38"/>
  <c r="J18" i="38" s="1"/>
  <c r="G18" i="38"/>
  <c r="J17" i="38"/>
  <c r="L17" i="38" s="1"/>
  <c r="H17" i="38"/>
  <c r="G17" i="38"/>
  <c r="H16" i="38"/>
  <c r="J16" i="38" s="1"/>
  <c r="G16" i="38"/>
  <c r="N15" i="38"/>
  <c r="M15" i="38"/>
  <c r="J15" i="38"/>
  <c r="H15" i="38"/>
  <c r="G15" i="38"/>
  <c r="L15" i="38" s="1"/>
  <c r="J14" i="38"/>
  <c r="H14" i="38"/>
  <c r="G14" i="38"/>
  <c r="L13" i="38"/>
  <c r="J13" i="38"/>
  <c r="H13" i="38"/>
  <c r="G13" i="38"/>
  <c r="H12" i="38"/>
  <c r="J12" i="38" s="1"/>
  <c r="G12" i="38"/>
  <c r="H11" i="38"/>
  <c r="J11" i="38" s="1"/>
  <c r="G11" i="38"/>
  <c r="J10" i="38"/>
  <c r="H10" i="38"/>
  <c r="G10" i="38"/>
  <c r="H9" i="38"/>
  <c r="J9" i="38" s="1"/>
  <c r="G9" i="38"/>
  <c r="J8" i="38"/>
  <c r="H8" i="38"/>
  <c r="G8" i="38"/>
  <c r="L7" i="38"/>
  <c r="J7" i="38"/>
  <c r="H7" i="38"/>
  <c r="G7" i="38"/>
  <c r="H6" i="38"/>
  <c r="J6" i="38" s="1"/>
  <c r="G6" i="38"/>
  <c r="L5" i="38"/>
  <c r="J5" i="38"/>
  <c r="H5" i="38"/>
  <c r="G5" i="38"/>
  <c r="H4" i="38"/>
  <c r="J4" i="38" s="1"/>
  <c r="G4" i="38"/>
  <c r="J3" i="38"/>
  <c r="H3" i="38"/>
  <c r="G3" i="38"/>
  <c r="J2" i="38"/>
  <c r="H2" i="38"/>
  <c r="G2" i="38"/>
  <c r="L2" i="38" s="1"/>
  <c r="H90" i="37"/>
  <c r="J90" i="37" s="1"/>
  <c r="G90" i="37"/>
  <c r="J89" i="37"/>
  <c r="L89" i="37" s="1"/>
  <c r="H89" i="37"/>
  <c r="G89" i="37"/>
  <c r="J88" i="37"/>
  <c r="H88" i="37"/>
  <c r="G88" i="37"/>
  <c r="L88" i="37" s="1"/>
  <c r="H87" i="37"/>
  <c r="J87" i="37" s="1"/>
  <c r="G87" i="37"/>
  <c r="H86" i="37"/>
  <c r="J86" i="37" s="1"/>
  <c r="G86" i="37"/>
  <c r="J85" i="37"/>
  <c r="L85" i="37" s="1"/>
  <c r="H85" i="37"/>
  <c r="G85" i="37"/>
  <c r="J84" i="37"/>
  <c r="H84" i="37"/>
  <c r="G84" i="37"/>
  <c r="L84" i="37" s="1"/>
  <c r="H83" i="37"/>
  <c r="J83" i="37" s="1"/>
  <c r="G83" i="37"/>
  <c r="H82" i="37"/>
  <c r="J82" i="37" s="1"/>
  <c r="G82" i="37"/>
  <c r="J81" i="37"/>
  <c r="L81" i="37" s="1"/>
  <c r="H81" i="37"/>
  <c r="G81" i="37"/>
  <c r="J80" i="37"/>
  <c r="H80" i="37"/>
  <c r="G80" i="37"/>
  <c r="L80" i="37" s="1"/>
  <c r="H79" i="37"/>
  <c r="J79" i="37" s="1"/>
  <c r="G79" i="37"/>
  <c r="H78" i="37"/>
  <c r="J78" i="37" s="1"/>
  <c r="G78" i="37"/>
  <c r="J77" i="37"/>
  <c r="L77" i="37" s="1"/>
  <c r="H77" i="37"/>
  <c r="G77" i="37"/>
  <c r="H76" i="37"/>
  <c r="J76" i="37" s="1"/>
  <c r="G76" i="37"/>
  <c r="L76" i="37" s="1"/>
  <c r="H75" i="37"/>
  <c r="J75" i="37" s="1"/>
  <c r="G75" i="37"/>
  <c r="H74" i="37"/>
  <c r="J74" i="37" s="1"/>
  <c r="G74" i="37"/>
  <c r="J73" i="37"/>
  <c r="L73" i="37" s="1"/>
  <c r="H73" i="37"/>
  <c r="G73" i="37"/>
  <c r="H72" i="37"/>
  <c r="J72" i="37" s="1"/>
  <c r="G72" i="37"/>
  <c r="H71" i="37"/>
  <c r="J71" i="37" s="1"/>
  <c r="G71" i="37"/>
  <c r="H70" i="37"/>
  <c r="J70" i="37" s="1"/>
  <c r="G70" i="37"/>
  <c r="J69" i="37"/>
  <c r="L69" i="37" s="1"/>
  <c r="H69" i="37"/>
  <c r="G69" i="37"/>
  <c r="H68" i="37"/>
  <c r="J68" i="37" s="1"/>
  <c r="G68" i="37"/>
  <c r="H67" i="37"/>
  <c r="J67" i="37" s="1"/>
  <c r="G67" i="37"/>
  <c r="H66" i="37"/>
  <c r="J66" i="37" s="1"/>
  <c r="G66" i="37"/>
  <c r="J65" i="37"/>
  <c r="L65" i="37" s="1"/>
  <c r="H65" i="37"/>
  <c r="G65" i="37"/>
  <c r="H64" i="37"/>
  <c r="J64" i="37" s="1"/>
  <c r="G64" i="37"/>
  <c r="H63" i="37"/>
  <c r="J63" i="37" s="1"/>
  <c r="G63" i="37"/>
  <c r="H62" i="37"/>
  <c r="J62" i="37" s="1"/>
  <c r="G62" i="37"/>
  <c r="J61" i="37"/>
  <c r="L61" i="37" s="1"/>
  <c r="H61" i="37"/>
  <c r="G61" i="37"/>
  <c r="H60" i="37"/>
  <c r="J60" i="37" s="1"/>
  <c r="G60" i="37"/>
  <c r="L60" i="37" s="1"/>
  <c r="H59" i="37"/>
  <c r="J59" i="37" s="1"/>
  <c r="L59" i="37" s="1"/>
  <c r="G59" i="37"/>
  <c r="H58" i="37"/>
  <c r="J58" i="37" s="1"/>
  <c r="G58" i="37"/>
  <c r="J57" i="37"/>
  <c r="L57" i="37" s="1"/>
  <c r="H57" i="37"/>
  <c r="G57" i="37"/>
  <c r="H56" i="37"/>
  <c r="J56" i="37" s="1"/>
  <c r="G56" i="37"/>
  <c r="L56" i="37" s="1"/>
  <c r="H55" i="37"/>
  <c r="J55" i="37" s="1"/>
  <c r="L55" i="37" s="1"/>
  <c r="G55" i="37"/>
  <c r="H54" i="37"/>
  <c r="J54" i="37" s="1"/>
  <c r="G54" i="37"/>
  <c r="J53" i="37"/>
  <c r="L53" i="37" s="1"/>
  <c r="H53" i="37"/>
  <c r="G53" i="37"/>
  <c r="H52" i="37"/>
  <c r="J52" i="37" s="1"/>
  <c r="G52" i="37"/>
  <c r="L52" i="37" s="1"/>
  <c r="H51" i="37"/>
  <c r="J51" i="37" s="1"/>
  <c r="G51" i="37"/>
  <c r="L50" i="37"/>
  <c r="J50" i="37"/>
  <c r="H50" i="37"/>
  <c r="G50" i="37"/>
  <c r="J49" i="37"/>
  <c r="L49" i="37" s="1"/>
  <c r="H49" i="37"/>
  <c r="G49" i="37"/>
  <c r="H48" i="37"/>
  <c r="J48" i="37" s="1"/>
  <c r="G48" i="37"/>
  <c r="H47" i="37"/>
  <c r="J47" i="37" s="1"/>
  <c r="G47" i="37"/>
  <c r="J46" i="37"/>
  <c r="H46" i="37"/>
  <c r="G46" i="37"/>
  <c r="J45" i="37"/>
  <c r="L45" i="37" s="1"/>
  <c r="H45" i="37"/>
  <c r="G45" i="37"/>
  <c r="J44" i="37"/>
  <c r="H44" i="37"/>
  <c r="G44" i="37"/>
  <c r="L44" i="37" s="1"/>
  <c r="H43" i="37"/>
  <c r="J43" i="37" s="1"/>
  <c r="G43" i="37"/>
  <c r="L42" i="37"/>
  <c r="J42" i="37"/>
  <c r="H42" i="37"/>
  <c r="G42" i="37"/>
  <c r="L41" i="37"/>
  <c r="J41" i="37"/>
  <c r="H41" i="37"/>
  <c r="G41" i="37"/>
  <c r="H40" i="37"/>
  <c r="J40" i="37" s="1"/>
  <c r="G40" i="37"/>
  <c r="H39" i="37"/>
  <c r="J39" i="37" s="1"/>
  <c r="L39" i="37" s="1"/>
  <c r="G39" i="37"/>
  <c r="J38" i="37"/>
  <c r="H38" i="37"/>
  <c r="G38" i="37"/>
  <c r="J37" i="37"/>
  <c r="L37" i="37" s="1"/>
  <c r="H37" i="37"/>
  <c r="G37" i="37"/>
  <c r="J36" i="37"/>
  <c r="H36" i="37"/>
  <c r="G36" i="37"/>
  <c r="L36" i="37" s="1"/>
  <c r="H35" i="37"/>
  <c r="J35" i="37" s="1"/>
  <c r="G35" i="37"/>
  <c r="L34" i="37"/>
  <c r="J34" i="37"/>
  <c r="H34" i="37"/>
  <c r="G34" i="37"/>
  <c r="L33" i="37"/>
  <c r="J33" i="37"/>
  <c r="H33" i="37"/>
  <c r="G33" i="37"/>
  <c r="H32" i="37"/>
  <c r="J32" i="37" s="1"/>
  <c r="G32" i="37"/>
  <c r="H31" i="37"/>
  <c r="J31" i="37" s="1"/>
  <c r="L31" i="37" s="1"/>
  <c r="G31" i="37"/>
  <c r="J30" i="37"/>
  <c r="H30" i="37"/>
  <c r="G30" i="37"/>
  <c r="L30" i="37" s="1"/>
  <c r="H29" i="37"/>
  <c r="J29" i="37" s="1"/>
  <c r="L29" i="37" s="1"/>
  <c r="G29" i="37"/>
  <c r="H28" i="37"/>
  <c r="J28" i="37" s="1"/>
  <c r="G28" i="37"/>
  <c r="J27" i="37"/>
  <c r="H27" i="37"/>
  <c r="G27" i="37"/>
  <c r="H26" i="37"/>
  <c r="J26" i="37" s="1"/>
  <c r="G26" i="37"/>
  <c r="H25" i="37"/>
  <c r="J25" i="37" s="1"/>
  <c r="L25" i="37" s="1"/>
  <c r="G25" i="37"/>
  <c r="J24" i="37"/>
  <c r="H24" i="37"/>
  <c r="G24" i="37"/>
  <c r="L24" i="37" s="1"/>
  <c r="H23" i="37"/>
  <c r="J23" i="37" s="1"/>
  <c r="L23" i="37" s="1"/>
  <c r="G23" i="37"/>
  <c r="H22" i="37"/>
  <c r="J22" i="37" s="1"/>
  <c r="G22" i="37"/>
  <c r="L22" i="37" s="1"/>
  <c r="J21" i="37"/>
  <c r="H21" i="37"/>
  <c r="G21" i="37"/>
  <c r="J20" i="37"/>
  <c r="H20" i="37"/>
  <c r="G20" i="37"/>
  <c r="H19" i="37"/>
  <c r="J19" i="37" s="1"/>
  <c r="L19" i="37" s="1"/>
  <c r="G19" i="37"/>
  <c r="L18" i="37"/>
  <c r="J18" i="37"/>
  <c r="H18" i="37"/>
  <c r="G18" i="37"/>
  <c r="H17" i="37"/>
  <c r="J17" i="37" s="1"/>
  <c r="L17" i="37" s="1"/>
  <c r="G17" i="37"/>
  <c r="H16" i="37"/>
  <c r="J16" i="37" s="1"/>
  <c r="G16" i="37"/>
  <c r="N15" i="37"/>
  <c r="H15" i="37"/>
  <c r="J15" i="37" s="1"/>
  <c r="G15" i="37"/>
  <c r="L14" i="37"/>
  <c r="H14" i="37"/>
  <c r="J14" i="37" s="1"/>
  <c r="G14" i="37"/>
  <c r="J13" i="37"/>
  <c r="L13" i="37" s="1"/>
  <c r="H13" i="37"/>
  <c r="G13" i="37"/>
  <c r="H12" i="37"/>
  <c r="J12" i="37" s="1"/>
  <c r="L12" i="37" s="1"/>
  <c r="G12" i="37"/>
  <c r="L11" i="37"/>
  <c r="J11" i="37"/>
  <c r="H11" i="37"/>
  <c r="G11" i="37"/>
  <c r="J10" i="37"/>
  <c r="H10" i="37"/>
  <c r="G10" i="37"/>
  <c r="L9" i="37"/>
  <c r="J9" i="37"/>
  <c r="H9" i="37"/>
  <c r="G9" i="37"/>
  <c r="H8" i="37"/>
  <c r="J8" i="37" s="1"/>
  <c r="L8" i="37" s="1"/>
  <c r="G8" i="37"/>
  <c r="J7" i="37"/>
  <c r="L7" i="37" s="1"/>
  <c r="H7" i="37"/>
  <c r="G7" i="37"/>
  <c r="J6" i="37"/>
  <c r="H6" i="37"/>
  <c r="G6" i="37"/>
  <c r="J5" i="37"/>
  <c r="H5" i="37"/>
  <c r="G5" i="37"/>
  <c r="J4" i="37"/>
  <c r="H4" i="37"/>
  <c r="G4" i="37"/>
  <c r="H3" i="37"/>
  <c r="J3" i="37" s="1"/>
  <c r="G3" i="37"/>
  <c r="L3" i="37" s="1"/>
  <c r="J2" i="37"/>
  <c r="H2" i="37"/>
  <c r="G2" i="37"/>
  <c r="H90" i="36"/>
  <c r="J90" i="36" s="1"/>
  <c r="G90" i="36"/>
  <c r="N89" i="36"/>
  <c r="H89" i="36"/>
  <c r="J89" i="36" s="1"/>
  <c r="G89" i="36"/>
  <c r="J88" i="36"/>
  <c r="H88" i="36"/>
  <c r="G88" i="36"/>
  <c r="N87" i="36"/>
  <c r="M87" i="36"/>
  <c r="H87" i="36"/>
  <c r="J87" i="36" s="1"/>
  <c r="G87" i="36"/>
  <c r="N86" i="36"/>
  <c r="M86" i="36"/>
  <c r="L86" i="36"/>
  <c r="H86" i="36"/>
  <c r="J86" i="36" s="1"/>
  <c r="G86" i="36"/>
  <c r="N85" i="36"/>
  <c r="H85" i="36"/>
  <c r="J85" i="36" s="1"/>
  <c r="G85" i="36"/>
  <c r="J84" i="36"/>
  <c r="H84" i="36"/>
  <c r="G84" i="36"/>
  <c r="N83" i="36"/>
  <c r="M83" i="36"/>
  <c r="H83" i="36"/>
  <c r="J83" i="36" s="1"/>
  <c r="G83" i="36"/>
  <c r="N82" i="36"/>
  <c r="M82" i="36"/>
  <c r="L82" i="36"/>
  <c r="H82" i="36"/>
  <c r="J82" i="36" s="1"/>
  <c r="O81" i="36" s="1"/>
  <c r="G82" i="36"/>
  <c r="H81" i="36"/>
  <c r="J81" i="36" s="1"/>
  <c r="G81" i="36"/>
  <c r="J80" i="36"/>
  <c r="H80" i="36"/>
  <c r="G80" i="36"/>
  <c r="N79" i="36"/>
  <c r="M79" i="36"/>
  <c r="H79" i="36"/>
  <c r="J79" i="36" s="1"/>
  <c r="G79" i="36"/>
  <c r="N78" i="36"/>
  <c r="M78" i="36"/>
  <c r="H78" i="36"/>
  <c r="J78" i="36" s="1"/>
  <c r="G78" i="36"/>
  <c r="N77" i="36"/>
  <c r="H77" i="36"/>
  <c r="J77" i="36" s="1"/>
  <c r="G77" i="36"/>
  <c r="L76" i="36"/>
  <c r="J76" i="36"/>
  <c r="H76" i="36"/>
  <c r="G76" i="36"/>
  <c r="N75" i="36"/>
  <c r="M75" i="36"/>
  <c r="H75" i="36"/>
  <c r="J75" i="36" s="1"/>
  <c r="G75" i="36"/>
  <c r="P74" i="36"/>
  <c r="O74" i="36"/>
  <c r="N74" i="36"/>
  <c r="M74" i="36"/>
  <c r="H74" i="36"/>
  <c r="J74" i="36" s="1"/>
  <c r="L74" i="36" s="1"/>
  <c r="G74" i="36"/>
  <c r="P73" i="36"/>
  <c r="O73" i="36"/>
  <c r="N73" i="36"/>
  <c r="L73" i="36"/>
  <c r="H73" i="36"/>
  <c r="J73" i="36" s="1"/>
  <c r="G73" i="36"/>
  <c r="H72" i="36"/>
  <c r="J72" i="36" s="1"/>
  <c r="P71" i="36" s="1"/>
  <c r="G72" i="36"/>
  <c r="L71" i="36"/>
  <c r="J71" i="36"/>
  <c r="H71" i="36"/>
  <c r="G71" i="36"/>
  <c r="N70" i="36"/>
  <c r="M70" i="36"/>
  <c r="H70" i="36"/>
  <c r="J70" i="36" s="1"/>
  <c r="G70" i="36"/>
  <c r="M69" i="36"/>
  <c r="H69" i="36"/>
  <c r="J69" i="36" s="1"/>
  <c r="G69" i="36"/>
  <c r="N68" i="36"/>
  <c r="L68" i="36"/>
  <c r="J68" i="36"/>
  <c r="H68" i="36"/>
  <c r="G68" i="36"/>
  <c r="H67" i="36"/>
  <c r="J67" i="36" s="1"/>
  <c r="P67" i="36" s="1"/>
  <c r="G67" i="36"/>
  <c r="J66" i="36"/>
  <c r="H66" i="36"/>
  <c r="G66" i="36"/>
  <c r="M65" i="36"/>
  <c r="H65" i="36"/>
  <c r="J65" i="36" s="1"/>
  <c r="G65" i="36"/>
  <c r="N64" i="36"/>
  <c r="L64" i="36"/>
  <c r="J64" i="36"/>
  <c r="H64" i="36"/>
  <c r="G64" i="36"/>
  <c r="H63" i="36"/>
  <c r="J63" i="36" s="1"/>
  <c r="P63" i="36" s="1"/>
  <c r="G63" i="36"/>
  <c r="N62" i="36"/>
  <c r="H62" i="36"/>
  <c r="J62" i="36" s="1"/>
  <c r="G62" i="36"/>
  <c r="N61" i="36"/>
  <c r="H61" i="36"/>
  <c r="J61" i="36" s="1"/>
  <c r="G61" i="36"/>
  <c r="L60" i="36"/>
  <c r="H60" i="36"/>
  <c r="J60" i="36" s="1"/>
  <c r="G60" i="36"/>
  <c r="N59" i="36"/>
  <c r="M59" i="36"/>
  <c r="H59" i="36"/>
  <c r="J59" i="36" s="1"/>
  <c r="G59" i="36"/>
  <c r="N58" i="36" s="1"/>
  <c r="J58" i="36"/>
  <c r="H58" i="36"/>
  <c r="G58" i="36"/>
  <c r="M58" i="36" s="1"/>
  <c r="P57" i="36"/>
  <c r="J57" i="36"/>
  <c r="H57" i="36"/>
  <c r="G57" i="36"/>
  <c r="N56" i="36"/>
  <c r="M56" i="36"/>
  <c r="H56" i="36"/>
  <c r="J56" i="36" s="1"/>
  <c r="G56" i="36"/>
  <c r="O55" i="36"/>
  <c r="N55" i="36"/>
  <c r="M55" i="36"/>
  <c r="L55" i="36"/>
  <c r="H55" i="36"/>
  <c r="J55" i="36" s="1"/>
  <c r="G55" i="36"/>
  <c r="N54" i="36"/>
  <c r="H54" i="36"/>
  <c r="J54" i="36" s="1"/>
  <c r="G54" i="36"/>
  <c r="J53" i="36"/>
  <c r="H53" i="36"/>
  <c r="G53" i="36"/>
  <c r="N52" i="36"/>
  <c r="M52" i="36"/>
  <c r="J52" i="36"/>
  <c r="P52" i="36" s="1"/>
  <c r="H52" i="36"/>
  <c r="G52" i="36"/>
  <c r="P51" i="36"/>
  <c r="O51" i="36"/>
  <c r="N51" i="36"/>
  <c r="M51" i="36"/>
  <c r="H51" i="36"/>
  <c r="J51" i="36" s="1"/>
  <c r="L51" i="36" s="1"/>
  <c r="G51" i="36"/>
  <c r="P50" i="36"/>
  <c r="O50" i="36"/>
  <c r="H50" i="36"/>
  <c r="J50" i="36" s="1"/>
  <c r="G50" i="36"/>
  <c r="H49" i="36"/>
  <c r="J49" i="36" s="1"/>
  <c r="G49" i="36"/>
  <c r="M49" i="36" s="1"/>
  <c r="N48" i="36"/>
  <c r="H48" i="36"/>
  <c r="J48" i="36" s="1"/>
  <c r="G48" i="36"/>
  <c r="H47" i="36"/>
  <c r="J47" i="36" s="1"/>
  <c r="G47" i="36"/>
  <c r="N46" i="36"/>
  <c r="H46" i="36"/>
  <c r="J46" i="36" s="1"/>
  <c r="G46" i="36"/>
  <c r="N45" i="36"/>
  <c r="M45" i="36"/>
  <c r="L45" i="36"/>
  <c r="J45" i="36"/>
  <c r="H45" i="36"/>
  <c r="G45" i="36"/>
  <c r="N44" i="36"/>
  <c r="M44" i="36"/>
  <c r="H44" i="36"/>
  <c r="J44" i="36" s="1"/>
  <c r="G44" i="36"/>
  <c r="L44" i="36" s="1"/>
  <c r="H43" i="36"/>
  <c r="J43" i="36" s="1"/>
  <c r="G43" i="36"/>
  <c r="N42" i="36"/>
  <c r="H42" i="36"/>
  <c r="J42" i="36" s="1"/>
  <c r="G42" i="36"/>
  <c r="N41" i="36"/>
  <c r="M41" i="36"/>
  <c r="L41" i="36"/>
  <c r="J41" i="36"/>
  <c r="H41" i="36"/>
  <c r="G41" i="36"/>
  <c r="N40" i="36"/>
  <c r="M40" i="36"/>
  <c r="H40" i="36"/>
  <c r="J40" i="36" s="1"/>
  <c r="G40" i="36"/>
  <c r="L40" i="36" s="1"/>
  <c r="H39" i="36"/>
  <c r="J39" i="36" s="1"/>
  <c r="G39" i="36"/>
  <c r="N38" i="36"/>
  <c r="J38" i="36"/>
  <c r="H38" i="36"/>
  <c r="G38" i="36"/>
  <c r="N37" i="36"/>
  <c r="M37" i="36"/>
  <c r="L37" i="36"/>
  <c r="H37" i="36"/>
  <c r="J37" i="36" s="1"/>
  <c r="P37" i="36" s="1"/>
  <c r="G37" i="36"/>
  <c r="H36" i="36"/>
  <c r="J36" i="36" s="1"/>
  <c r="G36" i="36"/>
  <c r="H35" i="36"/>
  <c r="J35" i="36" s="1"/>
  <c r="G35" i="36"/>
  <c r="T35" i="36" s="1"/>
  <c r="N34" i="36"/>
  <c r="M34" i="36"/>
  <c r="J34" i="36"/>
  <c r="L34" i="36" s="1"/>
  <c r="H34" i="36"/>
  <c r="G34" i="36"/>
  <c r="M33" i="36"/>
  <c r="H33" i="36"/>
  <c r="J33" i="36" s="1"/>
  <c r="P33" i="36" s="1"/>
  <c r="G33" i="36"/>
  <c r="U32" i="36"/>
  <c r="H32" i="36"/>
  <c r="J32" i="36" s="1"/>
  <c r="G32" i="36"/>
  <c r="N31" i="36"/>
  <c r="H31" i="36"/>
  <c r="J31" i="36" s="1"/>
  <c r="G31" i="36"/>
  <c r="N30" i="36" s="1"/>
  <c r="M30" i="36"/>
  <c r="L30" i="36"/>
  <c r="J30" i="36"/>
  <c r="H30" i="36"/>
  <c r="G30" i="36"/>
  <c r="N29" i="36"/>
  <c r="M29" i="36"/>
  <c r="J29" i="36"/>
  <c r="H29" i="36"/>
  <c r="G29" i="36"/>
  <c r="J28" i="36"/>
  <c r="P28" i="36" s="1"/>
  <c r="H28" i="36"/>
  <c r="G28" i="36"/>
  <c r="J27" i="36"/>
  <c r="H27" i="36"/>
  <c r="G27" i="36"/>
  <c r="N26" i="36"/>
  <c r="M26" i="36"/>
  <c r="H26" i="36"/>
  <c r="J26" i="36" s="1"/>
  <c r="G26" i="36"/>
  <c r="Z25" i="36"/>
  <c r="N25" i="36"/>
  <c r="H25" i="36"/>
  <c r="J25" i="36" s="1"/>
  <c r="P24" i="36" s="1"/>
  <c r="G25" i="36"/>
  <c r="M25" i="36" s="1"/>
  <c r="J24" i="36"/>
  <c r="H24" i="36"/>
  <c r="G24" i="36"/>
  <c r="L24" i="36" s="1"/>
  <c r="N23" i="36"/>
  <c r="J23" i="36"/>
  <c r="H23" i="36"/>
  <c r="G23" i="36"/>
  <c r="U22" i="36"/>
  <c r="N22" i="36"/>
  <c r="M22" i="36"/>
  <c r="L22" i="36"/>
  <c r="H22" i="36"/>
  <c r="J22" i="36" s="1"/>
  <c r="P22" i="36" s="1"/>
  <c r="G22" i="36"/>
  <c r="T21" i="36"/>
  <c r="M21" i="36"/>
  <c r="J21" i="36"/>
  <c r="H21" i="36"/>
  <c r="G21" i="36"/>
  <c r="N20" i="36"/>
  <c r="M20" i="36"/>
  <c r="H20" i="36"/>
  <c r="J20" i="36" s="1"/>
  <c r="G20" i="36"/>
  <c r="U19" i="36"/>
  <c r="N19" i="36"/>
  <c r="M19" i="36"/>
  <c r="H19" i="36"/>
  <c r="J19" i="36" s="1"/>
  <c r="O18" i="36" s="1"/>
  <c r="G19" i="36"/>
  <c r="T19" i="36" s="1"/>
  <c r="X19" i="36" s="1"/>
  <c r="J18" i="36"/>
  <c r="H18" i="36"/>
  <c r="G18" i="36"/>
  <c r="T18" i="36" s="1"/>
  <c r="J17" i="36"/>
  <c r="L17" i="36" s="1"/>
  <c r="H17" i="36"/>
  <c r="G17" i="36"/>
  <c r="AL16" i="36"/>
  <c r="AK16" i="36"/>
  <c r="U16" i="36"/>
  <c r="O16" i="36"/>
  <c r="H16" i="36"/>
  <c r="J16" i="36" s="1"/>
  <c r="G16" i="36"/>
  <c r="J15" i="36"/>
  <c r="O14" i="36" s="1"/>
  <c r="H15" i="36"/>
  <c r="G15" i="36"/>
  <c r="AK14" i="36"/>
  <c r="Y14" i="36"/>
  <c r="S14" i="36"/>
  <c r="M14" i="36"/>
  <c r="J14" i="36"/>
  <c r="P14" i="36" s="1"/>
  <c r="H14" i="36"/>
  <c r="G14" i="36"/>
  <c r="M13" i="36"/>
  <c r="H13" i="36"/>
  <c r="J13" i="36" s="1"/>
  <c r="G13" i="36"/>
  <c r="N12" i="36" s="1"/>
  <c r="Z12" i="36"/>
  <c r="U12" i="36"/>
  <c r="S12" i="36"/>
  <c r="Y30" i="36" s="1"/>
  <c r="L12" i="36"/>
  <c r="J12" i="36"/>
  <c r="Y12" i="36" s="1"/>
  <c r="H12" i="36"/>
  <c r="G12" i="36"/>
  <c r="N11" i="36"/>
  <c r="M11" i="36"/>
  <c r="H11" i="36"/>
  <c r="J11" i="36" s="1"/>
  <c r="P11" i="36" s="1"/>
  <c r="G11" i="36"/>
  <c r="Y11" i="36" s="1"/>
  <c r="M10" i="36"/>
  <c r="H10" i="36"/>
  <c r="J10" i="36" s="1"/>
  <c r="G10" i="36"/>
  <c r="L10" i="36" s="1"/>
  <c r="AK9" i="36"/>
  <c r="S9" i="36"/>
  <c r="H9" i="36"/>
  <c r="J9" i="36" s="1"/>
  <c r="G9" i="36"/>
  <c r="Z8" i="36"/>
  <c r="U8" i="36"/>
  <c r="L8" i="36"/>
  <c r="J8" i="36"/>
  <c r="H8" i="36"/>
  <c r="G8" i="36"/>
  <c r="T8" i="36" s="1"/>
  <c r="Y7" i="36"/>
  <c r="S7" i="36"/>
  <c r="O7" i="36"/>
  <c r="J7" i="36"/>
  <c r="H7" i="36"/>
  <c r="G7" i="36"/>
  <c r="N7" i="36" s="1"/>
  <c r="H6" i="36"/>
  <c r="J6" i="36" s="1"/>
  <c r="G6" i="36"/>
  <c r="Z5" i="36"/>
  <c r="U5" i="36"/>
  <c r="L5" i="36"/>
  <c r="J5" i="36"/>
  <c r="H5" i="36"/>
  <c r="G5" i="36"/>
  <c r="T5" i="36" s="1"/>
  <c r="Z4" i="36"/>
  <c r="O4" i="36"/>
  <c r="H4" i="36"/>
  <c r="J4" i="36" s="1"/>
  <c r="G4" i="36"/>
  <c r="Y4" i="36" s="1"/>
  <c r="H3" i="36"/>
  <c r="J3" i="36" s="1"/>
  <c r="G3" i="36"/>
  <c r="AL2" i="36"/>
  <c r="AK2" i="36"/>
  <c r="H2" i="36"/>
  <c r="J2" i="36" s="1"/>
  <c r="P2" i="36" s="1"/>
  <c r="G2" i="36"/>
  <c r="L2" i="36" s="1"/>
  <c r="H50" i="35"/>
  <c r="I31" i="35" s="1"/>
  <c r="J47" i="35"/>
  <c r="H47" i="35"/>
  <c r="G31" i="35" s="1"/>
  <c r="J46" i="35"/>
  <c r="H46" i="35"/>
  <c r="H31" i="35"/>
  <c r="H50" i="34"/>
  <c r="J47" i="34"/>
  <c r="H47" i="34"/>
  <c r="J46" i="34"/>
  <c r="H46" i="34"/>
  <c r="I31" i="34"/>
  <c r="H31" i="34"/>
  <c r="G31" i="34"/>
  <c r="H90" i="33"/>
  <c r="J90" i="33" s="1"/>
  <c r="G90" i="33"/>
  <c r="N89" i="33"/>
  <c r="H89" i="33"/>
  <c r="J89" i="33" s="1"/>
  <c r="G89" i="33"/>
  <c r="M89" i="33" s="1"/>
  <c r="H88" i="33"/>
  <c r="J88" i="33" s="1"/>
  <c r="G88" i="33"/>
  <c r="N87" i="33"/>
  <c r="H87" i="33"/>
  <c r="J87" i="33" s="1"/>
  <c r="G87" i="33"/>
  <c r="M87" i="33" s="1"/>
  <c r="N86" i="33"/>
  <c r="M86" i="33"/>
  <c r="H86" i="33"/>
  <c r="J86" i="33" s="1"/>
  <c r="G86" i="33"/>
  <c r="N85" i="33"/>
  <c r="H85" i="33"/>
  <c r="J85" i="33" s="1"/>
  <c r="G85" i="33"/>
  <c r="M85" i="33" s="1"/>
  <c r="P84" i="33"/>
  <c r="N84" i="33"/>
  <c r="H84" i="33"/>
  <c r="J84" i="33" s="1"/>
  <c r="G84" i="33"/>
  <c r="N83" i="33"/>
  <c r="H83" i="33"/>
  <c r="J83" i="33" s="1"/>
  <c r="G83" i="33"/>
  <c r="M83" i="33" s="1"/>
  <c r="N82" i="33"/>
  <c r="L82" i="33"/>
  <c r="H82" i="33"/>
  <c r="J82" i="33" s="1"/>
  <c r="G82" i="33"/>
  <c r="N81" i="33"/>
  <c r="H81" i="33"/>
  <c r="J81" i="33" s="1"/>
  <c r="G81" i="33"/>
  <c r="M81" i="33" s="1"/>
  <c r="N80" i="33"/>
  <c r="M80" i="33"/>
  <c r="H80" i="33"/>
  <c r="J80" i="33" s="1"/>
  <c r="G80" i="33"/>
  <c r="N79" i="33"/>
  <c r="H79" i="33"/>
  <c r="J79" i="33" s="1"/>
  <c r="G79" i="33"/>
  <c r="M79" i="33" s="1"/>
  <c r="N78" i="33"/>
  <c r="H78" i="33"/>
  <c r="J78" i="33" s="1"/>
  <c r="G78" i="33"/>
  <c r="N77" i="33"/>
  <c r="H77" i="33"/>
  <c r="J77" i="33" s="1"/>
  <c r="G77" i="33"/>
  <c r="M77" i="33" s="1"/>
  <c r="N76" i="33"/>
  <c r="M76" i="33"/>
  <c r="H76" i="33"/>
  <c r="J76" i="33" s="1"/>
  <c r="G76" i="33"/>
  <c r="N75" i="33"/>
  <c r="H75" i="33"/>
  <c r="J75" i="33" s="1"/>
  <c r="G75" i="33"/>
  <c r="M75" i="33" s="1"/>
  <c r="N74" i="33"/>
  <c r="L74" i="33"/>
  <c r="H74" i="33"/>
  <c r="J74" i="33" s="1"/>
  <c r="G74" i="33"/>
  <c r="P73" i="33"/>
  <c r="N73" i="33"/>
  <c r="L73" i="33"/>
  <c r="H73" i="33"/>
  <c r="J73" i="33" s="1"/>
  <c r="G73" i="33"/>
  <c r="M73" i="33" s="1"/>
  <c r="P72" i="33"/>
  <c r="N72" i="33"/>
  <c r="M72" i="33"/>
  <c r="L72" i="33"/>
  <c r="H72" i="33"/>
  <c r="J72" i="33" s="1"/>
  <c r="G72" i="33"/>
  <c r="N71" i="33"/>
  <c r="H71" i="33"/>
  <c r="J71" i="33" s="1"/>
  <c r="G71" i="33"/>
  <c r="N70" i="33"/>
  <c r="M70" i="33"/>
  <c r="L70" i="33"/>
  <c r="H70" i="33"/>
  <c r="J70" i="33" s="1"/>
  <c r="G70" i="33"/>
  <c r="J69" i="33"/>
  <c r="O69" i="33" s="1"/>
  <c r="H69" i="33"/>
  <c r="G69" i="33"/>
  <c r="J68" i="33"/>
  <c r="H68" i="33"/>
  <c r="G68" i="33"/>
  <c r="N67" i="33"/>
  <c r="M67" i="33"/>
  <c r="H67" i="33"/>
  <c r="J67" i="33" s="1"/>
  <c r="G67" i="33"/>
  <c r="H66" i="33"/>
  <c r="J66" i="33" s="1"/>
  <c r="G66" i="33"/>
  <c r="M66" i="33" s="1"/>
  <c r="J65" i="33"/>
  <c r="H65" i="33"/>
  <c r="G65" i="33"/>
  <c r="J64" i="33"/>
  <c r="H64" i="33"/>
  <c r="G64" i="33"/>
  <c r="N63" i="33"/>
  <c r="M63" i="33"/>
  <c r="H63" i="33"/>
  <c r="J63" i="33" s="1"/>
  <c r="G63" i="33"/>
  <c r="H62" i="33"/>
  <c r="J62" i="33" s="1"/>
  <c r="G62" i="33"/>
  <c r="M62" i="33" s="1"/>
  <c r="J61" i="33"/>
  <c r="O60" i="33" s="1"/>
  <c r="H61" i="33"/>
  <c r="G61" i="33"/>
  <c r="J60" i="33"/>
  <c r="H60" i="33"/>
  <c r="G60" i="33"/>
  <c r="N59" i="33"/>
  <c r="M59" i="33"/>
  <c r="L59" i="33"/>
  <c r="H59" i="33"/>
  <c r="J59" i="33" s="1"/>
  <c r="P59" i="33" s="1"/>
  <c r="G59" i="33"/>
  <c r="H58" i="33"/>
  <c r="J58" i="33" s="1"/>
  <c r="G58" i="33"/>
  <c r="H57" i="33"/>
  <c r="J57" i="33" s="1"/>
  <c r="G57" i="33"/>
  <c r="H56" i="33"/>
  <c r="J56" i="33" s="1"/>
  <c r="G56" i="33"/>
  <c r="O55" i="33"/>
  <c r="H55" i="33"/>
  <c r="J55" i="33" s="1"/>
  <c r="G55" i="33"/>
  <c r="N55" i="33" s="1"/>
  <c r="P54" i="33"/>
  <c r="O54" i="33"/>
  <c r="N54" i="33"/>
  <c r="L54" i="33"/>
  <c r="J54" i="33"/>
  <c r="H54" i="33"/>
  <c r="G54" i="33"/>
  <c r="O53" i="33"/>
  <c r="N53" i="33"/>
  <c r="M53" i="33"/>
  <c r="R53" i="33" s="1"/>
  <c r="L53" i="33"/>
  <c r="J53" i="33"/>
  <c r="P53" i="33" s="1"/>
  <c r="Q53" i="33" s="1"/>
  <c r="H53" i="33"/>
  <c r="G53" i="33"/>
  <c r="N52" i="33"/>
  <c r="H52" i="33"/>
  <c r="J52" i="33" s="1"/>
  <c r="G52" i="33"/>
  <c r="H51" i="33"/>
  <c r="J51" i="33" s="1"/>
  <c r="O50" i="33" s="1"/>
  <c r="G51" i="33"/>
  <c r="H50" i="33"/>
  <c r="J50" i="33" s="1"/>
  <c r="G50" i="33"/>
  <c r="N49" i="33"/>
  <c r="M49" i="33"/>
  <c r="L49" i="33"/>
  <c r="J49" i="33"/>
  <c r="P49" i="33" s="1"/>
  <c r="H49" i="33"/>
  <c r="G49" i="33"/>
  <c r="N48" i="33"/>
  <c r="H48" i="33"/>
  <c r="J48" i="33" s="1"/>
  <c r="G48" i="33"/>
  <c r="L48" i="33" s="1"/>
  <c r="P47" i="33"/>
  <c r="H47" i="33"/>
  <c r="J47" i="33" s="1"/>
  <c r="G47" i="33"/>
  <c r="H46" i="33"/>
  <c r="J46" i="33" s="1"/>
  <c r="G46" i="33"/>
  <c r="N45" i="33"/>
  <c r="M45" i="33"/>
  <c r="L45" i="33"/>
  <c r="J45" i="33"/>
  <c r="H45" i="33"/>
  <c r="G45" i="33"/>
  <c r="P44" i="33"/>
  <c r="O44" i="33"/>
  <c r="N44" i="33"/>
  <c r="H44" i="33"/>
  <c r="J44" i="33" s="1"/>
  <c r="G44" i="33"/>
  <c r="H43" i="33"/>
  <c r="J43" i="33" s="1"/>
  <c r="G43" i="33"/>
  <c r="J42" i="33"/>
  <c r="H42" i="33"/>
  <c r="G42" i="33"/>
  <c r="N41" i="33"/>
  <c r="M41" i="33"/>
  <c r="L41" i="33"/>
  <c r="J41" i="33"/>
  <c r="H41" i="33"/>
  <c r="G41" i="33"/>
  <c r="P40" i="33"/>
  <c r="O40" i="33"/>
  <c r="H40" i="33"/>
  <c r="J40" i="33" s="1"/>
  <c r="G40" i="33"/>
  <c r="H39" i="33"/>
  <c r="J39" i="33" s="1"/>
  <c r="G39" i="33"/>
  <c r="N38" i="33"/>
  <c r="M38" i="33"/>
  <c r="H38" i="33"/>
  <c r="J38" i="33" s="1"/>
  <c r="G38" i="33"/>
  <c r="N37" i="33"/>
  <c r="M37" i="33"/>
  <c r="H37" i="33"/>
  <c r="J37" i="33" s="1"/>
  <c r="G37" i="33"/>
  <c r="H36" i="33"/>
  <c r="J36" i="33" s="1"/>
  <c r="G36" i="33"/>
  <c r="O35" i="33"/>
  <c r="J35" i="33"/>
  <c r="O34" i="33" s="1"/>
  <c r="H35" i="33"/>
  <c r="G35" i="33"/>
  <c r="M34" i="33"/>
  <c r="J34" i="33"/>
  <c r="P34" i="33" s="1"/>
  <c r="H34" i="33"/>
  <c r="G34" i="33"/>
  <c r="L34" i="33" s="1"/>
  <c r="J33" i="33"/>
  <c r="H33" i="33"/>
  <c r="G33" i="33"/>
  <c r="H32" i="33"/>
  <c r="J32" i="33" s="1"/>
  <c r="G32" i="33"/>
  <c r="J31" i="33"/>
  <c r="H31" i="33"/>
  <c r="G31" i="33"/>
  <c r="M30" i="33"/>
  <c r="H30" i="33"/>
  <c r="J30" i="33" s="1"/>
  <c r="P30" i="33" s="1"/>
  <c r="G30" i="33"/>
  <c r="J29" i="33"/>
  <c r="H29" i="33"/>
  <c r="G29" i="33"/>
  <c r="M28" i="33"/>
  <c r="H28" i="33"/>
  <c r="J28" i="33" s="1"/>
  <c r="P28" i="33" s="1"/>
  <c r="G28" i="33"/>
  <c r="O27" i="33"/>
  <c r="J27" i="33"/>
  <c r="H27" i="33"/>
  <c r="G27" i="33"/>
  <c r="M26" i="33"/>
  <c r="H26" i="33"/>
  <c r="J26" i="33" s="1"/>
  <c r="P26" i="33" s="1"/>
  <c r="G26" i="33"/>
  <c r="J25" i="33"/>
  <c r="O25" i="33" s="1"/>
  <c r="H25" i="33"/>
  <c r="G25" i="33"/>
  <c r="N24" i="33"/>
  <c r="M24" i="33"/>
  <c r="H24" i="33"/>
  <c r="J24" i="33" s="1"/>
  <c r="G24" i="33"/>
  <c r="Z23" i="33"/>
  <c r="L23" i="33"/>
  <c r="J23" i="33"/>
  <c r="H23" i="33"/>
  <c r="G23" i="33"/>
  <c r="O22" i="33"/>
  <c r="J22" i="33"/>
  <c r="H22" i="33"/>
  <c r="G22" i="33"/>
  <c r="N21" i="33" s="1"/>
  <c r="Y21" i="33"/>
  <c r="P21" i="33"/>
  <c r="M21" i="33"/>
  <c r="L21" i="33"/>
  <c r="J21" i="33"/>
  <c r="H21" i="33"/>
  <c r="G21" i="33"/>
  <c r="U20" i="33"/>
  <c r="O20" i="33"/>
  <c r="N20" i="33"/>
  <c r="M20" i="33"/>
  <c r="L20" i="33"/>
  <c r="J20" i="33"/>
  <c r="P20" i="33" s="1"/>
  <c r="Q20" i="33" s="1"/>
  <c r="H20" i="33"/>
  <c r="G20" i="33"/>
  <c r="T19" i="33"/>
  <c r="N19" i="33"/>
  <c r="M19" i="33"/>
  <c r="H19" i="33"/>
  <c r="J19" i="33" s="1"/>
  <c r="G19" i="33"/>
  <c r="M18" i="33"/>
  <c r="H18" i="33"/>
  <c r="J18" i="33" s="1"/>
  <c r="G18" i="33"/>
  <c r="N17" i="33"/>
  <c r="J17" i="33"/>
  <c r="O16" i="33" s="1"/>
  <c r="H17" i="33"/>
  <c r="G17" i="33"/>
  <c r="Y17" i="33" s="1"/>
  <c r="AL16" i="33"/>
  <c r="AK14" i="33" s="1"/>
  <c r="AK16" i="33"/>
  <c r="J16" i="33"/>
  <c r="O15" i="33" s="1"/>
  <c r="H16" i="33"/>
  <c r="G16" i="33"/>
  <c r="J15" i="33"/>
  <c r="H15" i="33"/>
  <c r="G15" i="33"/>
  <c r="Z14" i="33"/>
  <c r="S14" i="33"/>
  <c r="P14" i="33"/>
  <c r="N14" i="33"/>
  <c r="J14" i="33"/>
  <c r="H14" i="33"/>
  <c r="G14" i="33"/>
  <c r="M14" i="33" s="1"/>
  <c r="M13" i="33"/>
  <c r="H13" i="33"/>
  <c r="J13" i="33" s="1"/>
  <c r="P12" i="33" s="1"/>
  <c r="G13" i="33"/>
  <c r="Z12" i="33"/>
  <c r="Y12" i="33"/>
  <c r="U12" i="33"/>
  <c r="S12" i="33"/>
  <c r="M12" i="33"/>
  <c r="J12" i="33"/>
  <c r="L12" i="33" s="1"/>
  <c r="H12" i="33"/>
  <c r="G12" i="33"/>
  <c r="H11" i="33"/>
  <c r="J11" i="33" s="1"/>
  <c r="G11" i="33"/>
  <c r="U10" i="33"/>
  <c r="H10" i="33"/>
  <c r="J10" i="33" s="1"/>
  <c r="G10" i="33"/>
  <c r="AK9" i="33"/>
  <c r="Z9" i="33"/>
  <c r="S9" i="33"/>
  <c r="N9" i="33"/>
  <c r="H9" i="33"/>
  <c r="J9" i="33" s="1"/>
  <c r="O8" i="33" s="1"/>
  <c r="G9" i="33"/>
  <c r="U8" i="33"/>
  <c r="T8" i="33"/>
  <c r="L8" i="33"/>
  <c r="J8" i="33"/>
  <c r="H8" i="33"/>
  <c r="G8" i="33"/>
  <c r="S7" i="33"/>
  <c r="N7" i="33"/>
  <c r="H7" i="33"/>
  <c r="J7" i="33" s="1"/>
  <c r="G7" i="33"/>
  <c r="U6" i="33"/>
  <c r="M6" i="33"/>
  <c r="H6" i="33"/>
  <c r="J6" i="33" s="1"/>
  <c r="P6" i="33" s="1"/>
  <c r="G6" i="33"/>
  <c r="T5" i="33"/>
  <c r="J5" i="33"/>
  <c r="P5" i="33" s="1"/>
  <c r="H5" i="33"/>
  <c r="G5" i="33"/>
  <c r="N4" i="33"/>
  <c r="H4" i="33"/>
  <c r="J4" i="33" s="1"/>
  <c r="G4" i="33"/>
  <c r="N3" i="33"/>
  <c r="H3" i="33"/>
  <c r="J3" i="33" s="1"/>
  <c r="G3" i="33"/>
  <c r="Z3" i="33" s="1"/>
  <c r="AL2" i="33"/>
  <c r="AK2" i="33"/>
  <c r="N2" i="33"/>
  <c r="M2" i="33"/>
  <c r="H2" i="33"/>
  <c r="J2" i="33" s="1"/>
  <c r="G2" i="33"/>
  <c r="A10" i="2"/>
  <c r="A8" i="2"/>
  <c r="A4" i="2"/>
  <c r="B8" i="39"/>
  <c r="V13" i="38" s="1"/>
  <c r="X26" i="29" l="1"/>
  <c r="X60" i="29"/>
  <c r="X69" i="29"/>
  <c r="X81" i="29"/>
  <c r="X62" i="29"/>
  <c r="R88" i="29"/>
  <c r="X54" i="29"/>
  <c r="X33" i="29"/>
  <c r="AF15" i="29"/>
  <c r="AG15" i="29" s="1"/>
  <c r="X15" i="29"/>
  <c r="X9" i="29"/>
  <c r="Q81" i="29"/>
  <c r="AF81" i="29" s="1"/>
  <c r="R81" i="29"/>
  <c r="Q8" i="29"/>
  <c r="AD8" i="29" s="1"/>
  <c r="AO8" i="29" s="1"/>
  <c r="R8" i="29"/>
  <c r="X41" i="29"/>
  <c r="Q46" i="29"/>
  <c r="R46" i="29"/>
  <c r="AF18" i="29"/>
  <c r="AG18" i="29" s="1"/>
  <c r="X18" i="29"/>
  <c r="X10" i="29"/>
  <c r="X49" i="29"/>
  <c r="R35" i="29"/>
  <c r="Q35" i="29"/>
  <c r="Q21" i="29"/>
  <c r="R21" i="29"/>
  <c r="X22" i="29"/>
  <c r="AF22" i="29"/>
  <c r="AG22" i="29" s="1"/>
  <c r="AF74" i="29"/>
  <c r="AG74" i="29" s="1"/>
  <c r="X74" i="29"/>
  <c r="X63" i="29"/>
  <c r="Q15" i="29"/>
  <c r="AD15" i="29" s="1"/>
  <c r="AO15" i="29" s="1"/>
  <c r="AD76" i="29"/>
  <c r="AO76" i="29" s="1"/>
  <c r="R61" i="29"/>
  <c r="AF61" i="29" s="1"/>
  <c r="X61" i="29"/>
  <c r="Q55" i="29"/>
  <c r="AD41" i="29"/>
  <c r="AO41" i="29" s="1"/>
  <c r="Q40" i="29"/>
  <c r="AF40" i="29" s="1"/>
  <c r="X45" i="29"/>
  <c r="Q42" i="29"/>
  <c r="AD42" i="29" s="1"/>
  <c r="AO42" i="29" s="1"/>
  <c r="R42" i="29"/>
  <c r="X38" i="29"/>
  <c r="Q53" i="29"/>
  <c r="R29" i="29"/>
  <c r="Q39" i="29"/>
  <c r="R39" i="29"/>
  <c r="AE22" i="29"/>
  <c r="R28" i="29"/>
  <c r="Q29" i="29"/>
  <c r="AD22" i="29"/>
  <c r="AO22" i="29" s="1"/>
  <c r="X30" i="29"/>
  <c r="X64" i="29"/>
  <c r="X85" i="29"/>
  <c r="Q26" i="29"/>
  <c r="AD26" i="29" s="1"/>
  <c r="AO26" i="29" s="1"/>
  <c r="AD59" i="29"/>
  <c r="AO59" i="29" s="1"/>
  <c r="AD64" i="29"/>
  <c r="AO64" i="29" s="1"/>
  <c r="AD21" i="29"/>
  <c r="AO21" i="29" s="1"/>
  <c r="X5" i="29"/>
  <c r="X40" i="29"/>
  <c r="Q13" i="29"/>
  <c r="AE68" i="29"/>
  <c r="AE81" i="29"/>
  <c r="R84" i="29"/>
  <c r="X72" i="29"/>
  <c r="Q83" i="29"/>
  <c r="AE74" i="29"/>
  <c r="X82" i="29"/>
  <c r="X58" i="29"/>
  <c r="AD88" i="29"/>
  <c r="AO88" i="29" s="1"/>
  <c r="X70" i="29"/>
  <c r="Q60" i="29"/>
  <c r="AF60" i="29" s="1"/>
  <c r="R60" i="29"/>
  <c r="X55" i="29"/>
  <c r="X59" i="29"/>
  <c r="X50" i="29"/>
  <c r="AD55" i="29"/>
  <c r="AO55" i="29" s="1"/>
  <c r="Q45" i="29"/>
  <c r="AF45" i="29" s="1"/>
  <c r="Q56" i="29"/>
  <c r="AE56" i="29" s="1"/>
  <c r="X34" i="29"/>
  <c r="X31" i="29"/>
  <c r="AF71" i="29"/>
  <c r="AG71" i="29" s="1"/>
  <c r="X71" i="29"/>
  <c r="AF68" i="29"/>
  <c r="AG68" i="29" s="1"/>
  <c r="X68" i="29"/>
  <c r="X79" i="29"/>
  <c r="AF89" i="29"/>
  <c r="X89" i="29"/>
  <c r="AG89" i="29"/>
  <c r="X23" i="29"/>
  <c r="AD52" i="29"/>
  <c r="AO52" i="29" s="1"/>
  <c r="AD68" i="29"/>
  <c r="AO68" i="29" s="1"/>
  <c r="AH22" i="29"/>
  <c r="AI22" i="29" s="1"/>
  <c r="AJ22" i="29" s="1"/>
  <c r="Q10" i="29"/>
  <c r="AD10" i="29" s="1"/>
  <c r="AO10" i="29" s="1"/>
  <c r="R10" i="29"/>
  <c r="X3" i="29"/>
  <c r="X24" i="29"/>
  <c r="X6" i="29"/>
  <c r="R11" i="29"/>
  <c r="AF11" i="29" s="1"/>
  <c r="Q31" i="29"/>
  <c r="AF31" i="29" s="1"/>
  <c r="AH14" i="29"/>
  <c r="AI14" i="29" s="1"/>
  <c r="AJ14" i="29" s="1"/>
  <c r="AC14" i="29" s="1"/>
  <c r="R36" i="29"/>
  <c r="AE29" i="29"/>
  <c r="AE42" i="29"/>
  <c r="AE78" i="29"/>
  <c r="AE83" i="29"/>
  <c r="R3" i="29"/>
  <c r="AF3" i="29" s="1"/>
  <c r="AE10" i="29"/>
  <c r="AE53" i="29"/>
  <c r="Q86" i="29"/>
  <c r="AF78" i="29"/>
  <c r="AG78" i="29" s="1"/>
  <c r="X78" i="29"/>
  <c r="Q80" i="29"/>
  <c r="AF80" i="29" s="1"/>
  <c r="AE88" i="29"/>
  <c r="R83" i="29"/>
  <c r="R55" i="29"/>
  <c r="AF55" i="29" s="1"/>
  <c r="Q65" i="29"/>
  <c r="AE65" i="29" s="1"/>
  <c r="AF51" i="29"/>
  <c r="AG51" i="29" s="1"/>
  <c r="X51" i="29"/>
  <c r="AE57" i="29"/>
  <c r="Q69" i="29"/>
  <c r="AF69" i="29" s="1"/>
  <c r="Q62" i="29"/>
  <c r="AE62" i="29" s="1"/>
  <c r="R49" i="29"/>
  <c r="AF49" i="29" s="1"/>
  <c r="AF53" i="29"/>
  <c r="AG53" i="29" s="1"/>
  <c r="X53" i="29"/>
  <c r="Q52" i="29"/>
  <c r="AF36" i="29"/>
  <c r="AG36" i="29" s="1"/>
  <c r="X36" i="29"/>
  <c r="Q44" i="29"/>
  <c r="AD44" i="29" s="1"/>
  <c r="AO44" i="29" s="1"/>
  <c r="Q51" i="29"/>
  <c r="AE36" i="29"/>
  <c r="AD51" i="29"/>
  <c r="AO51" i="29" s="1"/>
  <c r="Q43" i="29"/>
  <c r="AD43" i="29" s="1"/>
  <c r="AO43" i="29" s="1"/>
  <c r="AD29" i="29"/>
  <c r="AO29" i="29" s="1"/>
  <c r="X20" i="29"/>
  <c r="AF35" i="29"/>
  <c r="AG35" i="29" s="1"/>
  <c r="X35" i="29"/>
  <c r="AH71" i="29"/>
  <c r="AI71" i="29" s="1"/>
  <c r="AJ71" i="29" s="1"/>
  <c r="X75" i="29"/>
  <c r="AD39" i="29"/>
  <c r="AO39" i="29" s="1"/>
  <c r="AD61" i="29"/>
  <c r="AO61" i="29" s="1"/>
  <c r="AD47" i="29"/>
  <c r="AO47" i="29" s="1"/>
  <c r="AD69" i="29"/>
  <c r="AO69" i="29" s="1"/>
  <c r="AD65" i="29"/>
  <c r="AO65" i="29" s="1"/>
  <c r="AD81" i="29"/>
  <c r="AO81" i="29" s="1"/>
  <c r="X19" i="29"/>
  <c r="Q20" i="29"/>
  <c r="AD20" i="29" s="1"/>
  <c r="AO20" i="29" s="1"/>
  <c r="AH27" i="29"/>
  <c r="AI27" i="29" s="1"/>
  <c r="AJ27" i="29" s="1"/>
  <c r="R2" i="29"/>
  <c r="AD13" i="29"/>
  <c r="AO13" i="29" s="1"/>
  <c r="AF27" i="29"/>
  <c r="AG27" i="29" s="1"/>
  <c r="X27" i="29"/>
  <c r="AE8" i="29"/>
  <c r="Q17" i="29"/>
  <c r="AD17" i="29" s="1"/>
  <c r="AO17" i="29" s="1"/>
  <c r="AE13" i="29"/>
  <c r="AE37" i="29"/>
  <c r="AE47" i="29"/>
  <c r="AE66" i="29"/>
  <c r="AE89" i="29"/>
  <c r="AE82" i="29"/>
  <c r="AE87" i="29"/>
  <c r="Q9" i="29"/>
  <c r="AE9" i="29" s="1"/>
  <c r="AE60" i="29"/>
  <c r="X80" i="29"/>
  <c r="R72" i="29"/>
  <c r="AF72" i="29" s="1"/>
  <c r="AD84" i="29"/>
  <c r="AO84" i="29" s="1"/>
  <c r="Q85" i="29"/>
  <c r="AE85" i="29" s="1"/>
  <c r="AE72" i="29"/>
  <c r="R85" i="29"/>
  <c r="AD72" i="29"/>
  <c r="AO72" i="29" s="1"/>
  <c r="Q82" i="29"/>
  <c r="AF82" i="29" s="1"/>
  <c r="R73" i="29"/>
  <c r="R77" i="29"/>
  <c r="R87" i="29"/>
  <c r="AF52" i="29"/>
  <c r="AG52" i="29" s="1"/>
  <c r="X52" i="29"/>
  <c r="R63" i="29"/>
  <c r="Q63" i="29"/>
  <c r="AF63" i="29" s="1"/>
  <c r="X67" i="29"/>
  <c r="AF46" i="29"/>
  <c r="AH46" i="29" s="1"/>
  <c r="AI46" i="29" s="1"/>
  <c r="AJ46" i="29" s="1"/>
  <c r="X46" i="29"/>
  <c r="R47" i="29"/>
  <c r="AF32" i="29"/>
  <c r="AG32" i="29" s="1"/>
  <c r="X32" i="29"/>
  <c r="AE33" i="29"/>
  <c r="Q48" i="29"/>
  <c r="AD48" i="29" s="1"/>
  <c r="AO48" i="29" s="1"/>
  <c r="R33" i="29"/>
  <c r="Q37" i="29"/>
  <c r="AF29" i="29"/>
  <c r="AG29" i="29" s="1"/>
  <c r="X29" i="29"/>
  <c r="R25" i="29"/>
  <c r="AH18" i="29"/>
  <c r="AI18" i="29" s="1"/>
  <c r="AJ18" i="29" s="1"/>
  <c r="AH15" i="29"/>
  <c r="AI15" i="29" s="1"/>
  <c r="AJ15" i="29" s="1"/>
  <c r="R44" i="29"/>
  <c r="AF44" i="29" s="1"/>
  <c r="X39" i="29"/>
  <c r="AF39" i="29"/>
  <c r="AH39" i="29" s="1"/>
  <c r="AI39" i="29" s="1"/>
  <c r="AJ39" i="29" s="1"/>
  <c r="AH36" i="29"/>
  <c r="AI36" i="29" s="1"/>
  <c r="AJ36" i="29" s="1"/>
  <c r="X44" i="29"/>
  <c r="AF87" i="29"/>
  <c r="AH87" i="29" s="1"/>
  <c r="AI87" i="29" s="1"/>
  <c r="AJ87" i="29" s="1"/>
  <c r="X87" i="29"/>
  <c r="AH74" i="29"/>
  <c r="AI74" i="29" s="1"/>
  <c r="AJ74" i="29" s="1"/>
  <c r="R19" i="29"/>
  <c r="AF19" i="29" s="1"/>
  <c r="AD73" i="29"/>
  <c r="AO73" i="29" s="1"/>
  <c r="AD63" i="29"/>
  <c r="AO63" i="29" s="1"/>
  <c r="AD85" i="29"/>
  <c r="AO85" i="29" s="1"/>
  <c r="AD18" i="29"/>
  <c r="AO18" i="29" s="1"/>
  <c r="AD6" i="29"/>
  <c r="AO6" i="29" s="1"/>
  <c r="Q12" i="29"/>
  <c r="AD12" i="29" s="1"/>
  <c r="AO12" i="29" s="1"/>
  <c r="Q32" i="29"/>
  <c r="AD32" i="29" s="1"/>
  <c r="AO32" i="29" s="1"/>
  <c r="AE12" i="29"/>
  <c r="R16" i="29"/>
  <c r="AE27" i="29"/>
  <c r="AE51" i="29"/>
  <c r="AE61" i="29"/>
  <c r="AE63" i="29"/>
  <c r="AE73" i="29"/>
  <c r="AE71" i="29"/>
  <c r="AE86" i="29"/>
  <c r="Q4" i="29"/>
  <c r="AD4" i="29" s="1"/>
  <c r="AO4" i="29" s="1"/>
  <c r="AF88" i="29"/>
  <c r="AG88" i="29" s="1"/>
  <c r="X88" i="29"/>
  <c r="Q79" i="29"/>
  <c r="AD79" i="29" s="1"/>
  <c r="AO79" i="29" s="1"/>
  <c r="R67" i="29"/>
  <c r="Q67" i="29"/>
  <c r="AE67" i="29" s="1"/>
  <c r="AD53" i="29"/>
  <c r="AO53" i="29" s="1"/>
  <c r="AD57" i="29"/>
  <c r="AO57" i="29" s="1"/>
  <c r="R45" i="29"/>
  <c r="R59" i="29"/>
  <c r="AF59" i="29" s="1"/>
  <c r="AH8" i="29"/>
  <c r="AI8" i="29" s="1"/>
  <c r="AJ8" i="29" s="1"/>
  <c r="R40" i="29"/>
  <c r="AF28" i="29"/>
  <c r="AH28" i="29" s="1"/>
  <c r="AI28" i="29" s="1"/>
  <c r="AJ28" i="29" s="1"/>
  <c r="X28" i="29"/>
  <c r="AD19" i="29"/>
  <c r="AO19" i="29" s="1"/>
  <c r="AF56" i="29"/>
  <c r="AH56" i="29" s="1"/>
  <c r="AI56" i="29" s="1"/>
  <c r="AJ56" i="29" s="1"/>
  <c r="X56" i="29"/>
  <c r="AH78" i="29"/>
  <c r="AI78" i="29" s="1"/>
  <c r="AJ78" i="29" s="1"/>
  <c r="AF83" i="29"/>
  <c r="AG83" i="29" s="1"/>
  <c r="X83" i="29"/>
  <c r="AE18" i="29"/>
  <c r="AD40" i="29"/>
  <c r="AO40" i="29" s="1"/>
  <c r="AD46" i="29"/>
  <c r="AO46" i="29" s="1"/>
  <c r="AD77" i="29"/>
  <c r="AO77" i="29" s="1"/>
  <c r="AD62" i="29"/>
  <c r="AO62" i="29" s="1"/>
  <c r="AD89" i="29"/>
  <c r="AO89" i="29" s="1"/>
  <c r="X7" i="29"/>
  <c r="AE6" i="29"/>
  <c r="Q23" i="29"/>
  <c r="AD23" i="29" s="1"/>
  <c r="AO23" i="29" s="1"/>
  <c r="X12" i="29"/>
  <c r="AG8" i="29"/>
  <c r="AF8" i="29"/>
  <c r="X8" i="29"/>
  <c r="Q33" i="29"/>
  <c r="AD33" i="29" s="1"/>
  <c r="AO33" i="29" s="1"/>
  <c r="AE21" i="29"/>
  <c r="AE11" i="29"/>
  <c r="AE39" i="29"/>
  <c r="AE55" i="29"/>
  <c r="AE44" i="29"/>
  <c r="AE59" i="29"/>
  <c r="AE46" i="29"/>
  <c r="AE77" i="29"/>
  <c r="R6" i="29"/>
  <c r="AF6" i="29" s="1"/>
  <c r="AE31" i="29"/>
  <c r="AE84" i="29"/>
  <c r="Q70" i="29"/>
  <c r="AF70" i="29" s="1"/>
  <c r="X86" i="29"/>
  <c r="AF86" i="29"/>
  <c r="AG86" i="29" s="1"/>
  <c r="X76" i="29"/>
  <c r="AD74" i="29"/>
  <c r="AO74" i="29" s="1"/>
  <c r="AF48" i="29"/>
  <c r="X48" i="29"/>
  <c r="AG48" i="29"/>
  <c r="X65" i="29"/>
  <c r="AD49" i="29"/>
  <c r="AO49" i="29" s="1"/>
  <c r="R57" i="29"/>
  <c r="R69" i="29"/>
  <c r="Q50" i="29"/>
  <c r="AF50" i="29" s="1"/>
  <c r="AF42" i="29"/>
  <c r="AG42" i="29" s="1"/>
  <c r="X42" i="29"/>
  <c r="AD31" i="29"/>
  <c r="AO31" i="29" s="1"/>
  <c r="Q28" i="29"/>
  <c r="AD28" i="29" s="1"/>
  <c r="AO28" i="29" s="1"/>
  <c r="Q38" i="29"/>
  <c r="AE38" i="29" s="1"/>
  <c r="AE28" i="29"/>
  <c r="AF21" i="29"/>
  <c r="AH21" i="29" s="1"/>
  <c r="AI21" i="29" s="1"/>
  <c r="AJ21" i="29" s="1"/>
  <c r="X21" i="29"/>
  <c r="X13" i="29"/>
  <c r="R38" i="29"/>
  <c r="AD27" i="29"/>
  <c r="AO27" i="29" s="1"/>
  <c r="AF37" i="29"/>
  <c r="AH37" i="29" s="1"/>
  <c r="AI37" i="29" s="1"/>
  <c r="AJ37" i="29" s="1"/>
  <c r="X37" i="29"/>
  <c r="AH35" i="29"/>
  <c r="AI35" i="29" s="1"/>
  <c r="AJ35" i="29" s="1"/>
  <c r="AF43" i="29"/>
  <c r="AH43" i="29" s="1"/>
  <c r="AI43" i="29" s="1"/>
  <c r="AJ43" i="29" s="1"/>
  <c r="X43" i="29"/>
  <c r="AH48" i="29"/>
  <c r="AI48" i="29" s="1"/>
  <c r="AJ48" i="29" s="1"/>
  <c r="AC48" i="29" s="1"/>
  <c r="X66" i="29"/>
  <c r="X90" i="29"/>
  <c r="AH88" i="29"/>
  <c r="AI88" i="29" s="1"/>
  <c r="AJ88" i="29" s="1"/>
  <c r="X17" i="29"/>
  <c r="AD38" i="29"/>
  <c r="AO38" i="29" s="1"/>
  <c r="AD78" i="29"/>
  <c r="AO78" i="29" s="1"/>
  <c r="AD66" i="29"/>
  <c r="AO66" i="29" s="1"/>
  <c r="AD82" i="29"/>
  <c r="AO82" i="29" s="1"/>
  <c r="AD83" i="29"/>
  <c r="AO83" i="29" s="1"/>
  <c r="Q30" i="29"/>
  <c r="AF30" i="29" s="1"/>
  <c r="R30" i="29"/>
  <c r="X2" i="29"/>
  <c r="AD5" i="29"/>
  <c r="AO5" i="29" s="1"/>
  <c r="Q2" i="29"/>
  <c r="R26" i="29"/>
  <c r="AE26" i="29"/>
  <c r="R13" i="29"/>
  <c r="AF13" i="29" s="1"/>
  <c r="AE19" i="29"/>
  <c r="AE35" i="29"/>
  <c r="AE48" i="29"/>
  <c r="AE45" i="29"/>
  <c r="AE80" i="29"/>
  <c r="R7" i="29"/>
  <c r="R80" i="29"/>
  <c r="AF84" i="29"/>
  <c r="AG84" i="29" s="1"/>
  <c r="X84" i="29"/>
  <c r="R70" i="29"/>
  <c r="R76" i="29"/>
  <c r="AF76" i="29" s="1"/>
  <c r="R65" i="29"/>
  <c r="AF65" i="29" s="1"/>
  <c r="Q75" i="29"/>
  <c r="AD75" i="29" s="1"/>
  <c r="AO75" i="29" s="1"/>
  <c r="R66" i="29"/>
  <c r="AF66" i="29" s="1"/>
  <c r="AE76" i="29"/>
  <c r="Q58" i="29"/>
  <c r="AD58" i="29" s="1"/>
  <c r="AO58" i="29" s="1"/>
  <c r="R58" i="29"/>
  <c r="AD45" i="29"/>
  <c r="AO45" i="29" s="1"/>
  <c r="AF57" i="29"/>
  <c r="AG57" i="29" s="1"/>
  <c r="X57" i="29"/>
  <c r="R64" i="29"/>
  <c r="AF64" i="29" s="1"/>
  <c r="AE41" i="29"/>
  <c r="R41" i="29"/>
  <c r="AF41" i="29" s="1"/>
  <c r="Q54" i="29"/>
  <c r="AD54" i="29" s="1"/>
  <c r="AO54" i="29" s="1"/>
  <c r="R54" i="29"/>
  <c r="AE32" i="29"/>
  <c r="AE30" i="29"/>
  <c r="AF25" i="29"/>
  <c r="AG25" i="29" s="1"/>
  <c r="X25" i="29"/>
  <c r="AF16" i="29"/>
  <c r="AG16" i="29" s="1"/>
  <c r="X16" i="29"/>
  <c r="AD35" i="29"/>
  <c r="AO35" i="29" s="1"/>
  <c r="R17" i="29"/>
  <c r="AF17" i="29" s="1"/>
  <c r="Q25" i="29"/>
  <c r="AE25" i="29" s="1"/>
  <c r="AH53" i="29"/>
  <c r="AI53" i="29" s="1"/>
  <c r="AJ53" i="29" s="1"/>
  <c r="AF47" i="29"/>
  <c r="AG47" i="29" s="1"/>
  <c r="X47" i="29"/>
  <c r="AH52" i="29"/>
  <c r="AI52" i="29" s="1"/>
  <c r="AJ52" i="29" s="1"/>
  <c r="AF73" i="29"/>
  <c r="AH73" i="29" s="1"/>
  <c r="AI73" i="29" s="1"/>
  <c r="AJ73" i="29" s="1"/>
  <c r="X73" i="29"/>
  <c r="AH68" i="29"/>
  <c r="AI68" i="29" s="1"/>
  <c r="AJ68" i="29" s="1"/>
  <c r="AF77" i="29"/>
  <c r="AH77" i="29" s="1"/>
  <c r="AI77" i="29" s="1"/>
  <c r="AJ77" i="29" s="1"/>
  <c r="AC77" i="29" s="1"/>
  <c r="X77" i="29"/>
  <c r="AG77" i="29"/>
  <c r="AH89" i="29"/>
  <c r="AI89" i="29" s="1"/>
  <c r="AJ89" i="29" s="1"/>
  <c r="AC89" i="29" s="1"/>
  <c r="AD37" i="29"/>
  <c r="AO37" i="29" s="1"/>
  <c r="AD71" i="29"/>
  <c r="AO71" i="29" s="1"/>
  <c r="AD86" i="29"/>
  <c r="AO86" i="29" s="1"/>
  <c r="AD87" i="29"/>
  <c r="AO87" i="29" s="1"/>
  <c r="Q24" i="29"/>
  <c r="AD24" i="29" s="1"/>
  <c r="AO24" i="29" s="1"/>
  <c r="R24" i="29"/>
  <c r="R5" i="29"/>
  <c r="AF5" i="29" s="1"/>
  <c r="AE15" i="29"/>
  <c r="Q7" i="29"/>
  <c r="AD7" i="29" s="1"/>
  <c r="AO7" i="29" s="1"/>
  <c r="Q34" i="29"/>
  <c r="AD34" i="29" s="1"/>
  <c r="AO34" i="29" s="1"/>
  <c r="R34" i="29"/>
  <c r="AE40" i="29"/>
  <c r="AE52" i="29"/>
  <c r="AE49" i="29"/>
  <c r="X4" i="29"/>
  <c r="AF4" i="29"/>
  <c r="AG4" i="29" s="1"/>
  <c r="V12" i="37"/>
  <c r="N22" i="37" s="1"/>
  <c r="V13" i="37"/>
  <c r="Q3" i="38"/>
  <c r="Q10" i="38"/>
  <c r="B15" i="39"/>
  <c r="AB3" i="36"/>
  <c r="AA5" i="33"/>
  <c r="G4" i="39"/>
  <c r="L11" i="38"/>
  <c r="R90" i="38"/>
  <c r="R86" i="38"/>
  <c r="R82" i="38"/>
  <c r="R78" i="38"/>
  <c r="R74" i="38"/>
  <c r="R70" i="38"/>
  <c r="R66" i="38"/>
  <c r="R62" i="38"/>
  <c r="R58" i="38"/>
  <c r="R54" i="38"/>
  <c r="R51" i="38"/>
  <c r="R43" i="38"/>
  <c r="R35" i="38"/>
  <c r="R28" i="38"/>
  <c r="R48" i="38"/>
  <c r="R40" i="38"/>
  <c r="R32" i="38"/>
  <c r="R26" i="38"/>
  <c r="R89" i="38"/>
  <c r="R85" i="38"/>
  <c r="R81" i="38"/>
  <c r="R77" i="38"/>
  <c r="R73" i="38"/>
  <c r="R69" i="38"/>
  <c r="R65" i="38"/>
  <c r="R61" i="38"/>
  <c r="R57" i="38"/>
  <c r="R53" i="38"/>
  <c r="Q48" i="38"/>
  <c r="R45" i="38"/>
  <c r="Q40" i="38"/>
  <c r="R37" i="38"/>
  <c r="Q32" i="38"/>
  <c r="R29" i="38"/>
  <c r="Q26" i="38"/>
  <c r="R23" i="38"/>
  <c r="Q65" i="38"/>
  <c r="Q61" i="38"/>
  <c r="Q57" i="38"/>
  <c r="Q53" i="38"/>
  <c r="R50" i="38"/>
  <c r="Q45" i="38"/>
  <c r="R42" i="38"/>
  <c r="Q37" i="38"/>
  <c r="R34" i="38"/>
  <c r="Q29" i="38"/>
  <c r="R27" i="38"/>
  <c r="R88" i="38"/>
  <c r="R84" i="38"/>
  <c r="R80" i="38"/>
  <c r="R76" i="38"/>
  <c r="R72" i="38"/>
  <c r="R68" i="38"/>
  <c r="R64" i="38"/>
  <c r="R60" i="38"/>
  <c r="R56" i="38"/>
  <c r="R47" i="38"/>
  <c r="R39" i="38"/>
  <c r="R31" i="38"/>
  <c r="R25" i="38"/>
  <c r="R21" i="38"/>
  <c r="R17" i="38"/>
  <c r="Q88" i="38"/>
  <c r="Q84" i="38"/>
  <c r="Q80" i="38"/>
  <c r="R52" i="38"/>
  <c r="R44" i="38"/>
  <c r="R36" i="38"/>
  <c r="R19" i="38"/>
  <c r="R87" i="38"/>
  <c r="R83" i="38"/>
  <c r="R79" i="38"/>
  <c r="R75" i="38"/>
  <c r="R71" i="38"/>
  <c r="R67" i="38"/>
  <c r="R63" i="38"/>
  <c r="R59" i="38"/>
  <c r="R55" i="38"/>
  <c r="R49" i="38"/>
  <c r="R41" i="38"/>
  <c r="R33" i="38"/>
  <c r="R15" i="38"/>
  <c r="Q18" i="38"/>
  <c r="R14" i="38"/>
  <c r="R16" i="38"/>
  <c r="Q87" i="38"/>
  <c r="Q71" i="38"/>
  <c r="R46" i="38"/>
  <c r="R24" i="38"/>
  <c r="R3" i="38"/>
  <c r="Q55" i="38"/>
  <c r="Q41" i="38"/>
  <c r="R22" i="38"/>
  <c r="R20" i="38"/>
  <c r="R13" i="38"/>
  <c r="R7" i="38"/>
  <c r="R5" i="38"/>
  <c r="Q4" i="38"/>
  <c r="Q75" i="38"/>
  <c r="Q13" i="38"/>
  <c r="R11" i="38"/>
  <c r="R9" i="38"/>
  <c r="Q7" i="38"/>
  <c r="Q5" i="38"/>
  <c r="Q6" i="38"/>
  <c r="Q59" i="38"/>
  <c r="R38" i="38"/>
  <c r="Q33" i="38"/>
  <c r="Q11" i="38"/>
  <c r="Q9" i="38"/>
  <c r="R2" i="38"/>
  <c r="R30" i="38"/>
  <c r="R12" i="38"/>
  <c r="R8" i="38"/>
  <c r="Q79" i="38"/>
  <c r="Q63" i="38"/>
  <c r="Q23" i="38"/>
  <c r="R6" i="38"/>
  <c r="R4" i="38"/>
  <c r="Q83" i="38"/>
  <c r="Q67" i="38"/>
  <c r="Q49" i="38"/>
  <c r="R18" i="38"/>
  <c r="Q16" i="38"/>
  <c r="Q12" i="38"/>
  <c r="R10" i="38"/>
  <c r="Q8" i="38"/>
  <c r="Q15" i="38"/>
  <c r="L9" i="38"/>
  <c r="Q14" i="38"/>
  <c r="Q38" i="38"/>
  <c r="Q28" i="38"/>
  <c r="L28" i="38"/>
  <c r="Q70" i="38"/>
  <c r="L70" i="38"/>
  <c r="Q86" i="38"/>
  <c r="L86" i="38"/>
  <c r="Q2" i="38"/>
  <c r="L3" i="38"/>
  <c r="N17" i="38"/>
  <c r="P11" i="38" s="1"/>
  <c r="M22" i="38"/>
  <c r="Q20" i="38"/>
  <c r="Q22" i="38"/>
  <c r="L31" i="38"/>
  <c r="Q66" i="38"/>
  <c r="L66" i="38"/>
  <c r="Q82" i="38"/>
  <c r="L82" i="38"/>
  <c r="O88" i="38"/>
  <c r="Q43" i="38"/>
  <c r="L43" i="38"/>
  <c r="Q50" i="38"/>
  <c r="Q17" i="38"/>
  <c r="Q62" i="38"/>
  <c r="O62" i="38"/>
  <c r="L62" i="38"/>
  <c r="Q73" i="38"/>
  <c r="O87" i="38"/>
  <c r="Q89" i="38"/>
  <c r="L10" i="38"/>
  <c r="L14" i="38"/>
  <c r="Q24" i="38"/>
  <c r="Q34" i="38"/>
  <c r="P36" i="38"/>
  <c r="Q46" i="38"/>
  <c r="Q51" i="38"/>
  <c r="L51" i="38"/>
  <c r="Q58" i="38"/>
  <c r="L58" i="38"/>
  <c r="Q78" i="38"/>
  <c r="X78" i="38" s="1"/>
  <c r="L78" i="38"/>
  <c r="L8" i="38"/>
  <c r="M20" i="38"/>
  <c r="T19" i="38"/>
  <c r="L12" i="38"/>
  <c r="O16" i="38"/>
  <c r="Q27" i="38"/>
  <c r="Q69" i="38"/>
  <c r="Q85" i="38"/>
  <c r="L4" i="38"/>
  <c r="L6" i="38"/>
  <c r="L21" i="38"/>
  <c r="Q21" i="38"/>
  <c r="O39" i="38"/>
  <c r="Q42" i="38"/>
  <c r="Q54" i="38"/>
  <c r="L54" i="38"/>
  <c r="L56" i="38"/>
  <c r="O64" i="38"/>
  <c r="Q74" i="38"/>
  <c r="O74" i="38"/>
  <c r="L74" i="38"/>
  <c r="Q90" i="38"/>
  <c r="L90" i="38"/>
  <c r="Q77" i="38"/>
  <c r="P83" i="38"/>
  <c r="P79" i="38"/>
  <c r="P75" i="38"/>
  <c r="P71" i="38"/>
  <c r="P67" i="38"/>
  <c r="P59" i="38"/>
  <c r="P49" i="38"/>
  <c r="P41" i="38"/>
  <c r="P33" i="38"/>
  <c r="P15" i="38"/>
  <c r="O67" i="38"/>
  <c r="O49" i="38"/>
  <c r="P46" i="38"/>
  <c r="O41" i="38"/>
  <c r="P38" i="38"/>
  <c r="O33" i="38"/>
  <c r="P30" i="38"/>
  <c r="P24" i="38"/>
  <c r="P20" i="38"/>
  <c r="P90" i="38"/>
  <c r="P86" i="38"/>
  <c r="P82" i="38"/>
  <c r="P78" i="38"/>
  <c r="P74" i="38"/>
  <c r="P70" i="38"/>
  <c r="P62" i="38"/>
  <c r="P58" i="38"/>
  <c r="P54" i="38"/>
  <c r="P51" i="38"/>
  <c r="O46" i="38"/>
  <c r="P43" i="38"/>
  <c r="O38" i="38"/>
  <c r="O30" i="38"/>
  <c r="P28" i="38"/>
  <c r="O24" i="38"/>
  <c r="O22" i="38"/>
  <c r="O20" i="38"/>
  <c r="P48" i="38"/>
  <c r="P40" i="38"/>
  <c r="P26" i="38"/>
  <c r="P89" i="38"/>
  <c r="P85" i="38"/>
  <c r="P81" i="38"/>
  <c r="P77" i="38"/>
  <c r="P73" i="38"/>
  <c r="P69" i="38"/>
  <c r="P61" i="38"/>
  <c r="P57" i="38"/>
  <c r="P53" i="38"/>
  <c r="P45" i="38"/>
  <c r="P37" i="38"/>
  <c r="P29" i="38"/>
  <c r="P23" i="38"/>
  <c r="O89" i="38"/>
  <c r="O85" i="38"/>
  <c r="O81" i="38"/>
  <c r="O77" i="38"/>
  <c r="P50" i="38"/>
  <c r="P42" i="38"/>
  <c r="P34" i="38"/>
  <c r="P27" i="38"/>
  <c r="P88" i="38"/>
  <c r="P84" i="38"/>
  <c r="P80" i="38"/>
  <c r="P76" i="38"/>
  <c r="P72" i="38"/>
  <c r="P68" i="38"/>
  <c r="P64" i="38"/>
  <c r="P60" i="38"/>
  <c r="P56" i="38"/>
  <c r="P47" i="38"/>
  <c r="P39" i="38"/>
  <c r="P31" i="38"/>
  <c r="P25" i="38"/>
  <c r="P21" i="38"/>
  <c r="P17" i="38"/>
  <c r="P14" i="38"/>
  <c r="P16" i="38"/>
  <c r="M17" i="38"/>
  <c r="O23" i="38"/>
  <c r="L25" i="38"/>
  <c r="Q30" i="38"/>
  <c r="Q35" i="38"/>
  <c r="O35" i="38"/>
  <c r="L35" i="38"/>
  <c r="O40" i="38"/>
  <c r="P44" i="38"/>
  <c r="L47" i="38"/>
  <c r="O60" i="38"/>
  <c r="O63" i="38"/>
  <c r="O65" i="38"/>
  <c r="O79" i="38"/>
  <c r="Q81" i="38"/>
  <c r="Q19" i="38"/>
  <c r="L23" i="38"/>
  <c r="O27" i="38"/>
  <c r="L29" i="38"/>
  <c r="O34" i="38"/>
  <c r="Q36" i="38"/>
  <c r="L37" i="38"/>
  <c r="O42" i="38"/>
  <c r="Q44" i="38"/>
  <c r="L45" i="38"/>
  <c r="O50" i="38"/>
  <c r="Q52" i="38"/>
  <c r="L53" i="38"/>
  <c r="L57" i="38"/>
  <c r="L61" i="38"/>
  <c r="L65" i="38"/>
  <c r="L69" i="38"/>
  <c r="L16" i="38"/>
  <c r="L18" i="38"/>
  <c r="L22" i="38"/>
  <c r="Q25" i="38"/>
  <c r="X25" i="38" s="1"/>
  <c r="L26" i="38"/>
  <c r="Q31" i="38"/>
  <c r="L32" i="38"/>
  <c r="Q39" i="38"/>
  <c r="L40" i="38"/>
  <c r="Q47" i="38"/>
  <c r="Q56" i="38"/>
  <c r="Q60" i="38"/>
  <c r="Q64" i="38"/>
  <c r="Q68" i="38"/>
  <c r="O69" i="38"/>
  <c r="Q72" i="38"/>
  <c r="O73" i="38"/>
  <c r="Q76" i="38"/>
  <c r="L59" i="38"/>
  <c r="L63" i="38"/>
  <c r="L71" i="38"/>
  <c r="L75" i="38"/>
  <c r="L79" i="38"/>
  <c r="L83" i="38"/>
  <c r="L87" i="38"/>
  <c r="Q6" i="37"/>
  <c r="Q15" i="37"/>
  <c r="Q4" i="37"/>
  <c r="Q19" i="37"/>
  <c r="Q10" i="37"/>
  <c r="R90" i="37"/>
  <c r="R86" i="37"/>
  <c r="R82" i="37"/>
  <c r="R78" i="37"/>
  <c r="R74" i="37"/>
  <c r="R70" i="37"/>
  <c r="R66" i="37"/>
  <c r="R62" i="37"/>
  <c r="R58" i="37"/>
  <c r="R54" i="37"/>
  <c r="R51" i="37"/>
  <c r="R43" i="37"/>
  <c r="R48" i="37"/>
  <c r="R40" i="37"/>
  <c r="R32" i="37"/>
  <c r="R26" i="37"/>
  <c r="R89" i="37"/>
  <c r="R85" i="37"/>
  <c r="R81" i="37"/>
  <c r="R77" i="37"/>
  <c r="R73" i="37"/>
  <c r="R69" i="37"/>
  <c r="R65" i="37"/>
  <c r="R61" i="37"/>
  <c r="R57" i="37"/>
  <c r="R53" i="37"/>
  <c r="R45" i="37"/>
  <c r="R37" i="37"/>
  <c r="Q89" i="37"/>
  <c r="Q85" i="37"/>
  <c r="Q81" i="37"/>
  <c r="Q77" i="37"/>
  <c r="Q73" i="37"/>
  <c r="Q69" i="37"/>
  <c r="Q65" i="37"/>
  <c r="Q61" i="37"/>
  <c r="Q57" i="37"/>
  <c r="Q53" i="37"/>
  <c r="R50" i="37"/>
  <c r="Q45" i="37"/>
  <c r="R42" i="37"/>
  <c r="Q37" i="37"/>
  <c r="R34" i="37"/>
  <c r="Q29" i="37"/>
  <c r="R27" i="37"/>
  <c r="Q23" i="37"/>
  <c r="R88" i="37"/>
  <c r="R84" i="37"/>
  <c r="R80" i="37"/>
  <c r="R76" i="37"/>
  <c r="R72" i="37"/>
  <c r="R68" i="37"/>
  <c r="R64" i="37"/>
  <c r="R60" i="37"/>
  <c r="R56" i="37"/>
  <c r="R47" i="37"/>
  <c r="R39" i="37"/>
  <c r="R31" i="37"/>
  <c r="R25" i="37"/>
  <c r="Q88" i="37"/>
  <c r="Q84" i="37"/>
  <c r="Q80" i="37"/>
  <c r="R52" i="37"/>
  <c r="R44" i="37"/>
  <c r="R36" i="37"/>
  <c r="R87" i="37"/>
  <c r="R83" i="37"/>
  <c r="R79" i="37"/>
  <c r="R75" i="37"/>
  <c r="R71" i="37"/>
  <c r="R67" i="37"/>
  <c r="R63" i="37"/>
  <c r="R59" i="37"/>
  <c r="R55" i="37"/>
  <c r="R46" i="37"/>
  <c r="Q41" i="37"/>
  <c r="R20" i="37"/>
  <c r="R15" i="37"/>
  <c r="R6" i="37"/>
  <c r="R4" i="37"/>
  <c r="Q18" i="37"/>
  <c r="Q87" i="37"/>
  <c r="Q59" i="37"/>
  <c r="Q55" i="37"/>
  <c r="R49" i="37"/>
  <c r="Q44" i="37"/>
  <c r="R30" i="37"/>
  <c r="R29" i="37"/>
  <c r="R28" i="37"/>
  <c r="R22" i="37"/>
  <c r="R21" i="37"/>
  <c r="R17" i="37"/>
  <c r="R12" i="37"/>
  <c r="R8" i="37"/>
  <c r="Q49" i="37"/>
  <c r="R38" i="37"/>
  <c r="Q30" i="37"/>
  <c r="R24" i="37"/>
  <c r="R23" i="37"/>
  <c r="Q22" i="37"/>
  <c r="Q17" i="37"/>
  <c r="Q12" i="37"/>
  <c r="R10" i="37"/>
  <c r="Q8" i="37"/>
  <c r="Q75" i="37"/>
  <c r="Q79" i="37"/>
  <c r="Q71" i="37"/>
  <c r="Q63" i="37"/>
  <c r="R16" i="37"/>
  <c r="R14" i="37"/>
  <c r="Q52" i="37"/>
  <c r="X52" i="37" s="1"/>
  <c r="R19" i="37"/>
  <c r="Q16" i="37"/>
  <c r="R3" i="37"/>
  <c r="Q36" i="37"/>
  <c r="R35" i="37"/>
  <c r="R7" i="37"/>
  <c r="R5" i="37"/>
  <c r="Q3" i="37"/>
  <c r="Q26" i="37"/>
  <c r="Q83" i="37"/>
  <c r="R33" i="37"/>
  <c r="R18" i="37"/>
  <c r="R13" i="37"/>
  <c r="R11" i="37"/>
  <c r="R9" i="37"/>
  <c r="Q67" i="37"/>
  <c r="R41" i="37"/>
  <c r="Q33" i="37"/>
  <c r="Q11" i="37"/>
  <c r="Q9" i="37"/>
  <c r="R2" i="37"/>
  <c r="Q14" i="37"/>
  <c r="L16" i="37"/>
  <c r="Q2" i="37"/>
  <c r="Q54" i="37"/>
  <c r="L54" i="37"/>
  <c r="Q58" i="37"/>
  <c r="L58" i="37"/>
  <c r="Q5" i="37"/>
  <c r="Q7" i="37"/>
  <c r="L10" i="37"/>
  <c r="Q21" i="37"/>
  <c r="L38" i="37"/>
  <c r="Q42" i="37"/>
  <c r="L47" i="37"/>
  <c r="L68" i="37"/>
  <c r="Q86" i="37"/>
  <c r="L86" i="37"/>
  <c r="Q35" i="37"/>
  <c r="L35" i="37"/>
  <c r="Q34" i="37"/>
  <c r="O39" i="37"/>
  <c r="Q31" i="37"/>
  <c r="L4" i="37"/>
  <c r="L6" i="37"/>
  <c r="Q13" i="37"/>
  <c r="L15" i="37"/>
  <c r="N17" i="37"/>
  <c r="P36" i="37" s="1"/>
  <c r="L20" i="37"/>
  <c r="Q28" i="37"/>
  <c r="L28" i="37"/>
  <c r="O47" i="37"/>
  <c r="O50" i="37"/>
  <c r="Q66" i="37"/>
  <c r="O66" i="37"/>
  <c r="L66" i="37"/>
  <c r="Q74" i="37"/>
  <c r="O74" i="37"/>
  <c r="L74" i="37"/>
  <c r="L2" i="37"/>
  <c r="O6" i="37"/>
  <c r="P79" i="37"/>
  <c r="P75" i="37"/>
  <c r="P71" i="37"/>
  <c r="P59" i="37"/>
  <c r="P49" i="37"/>
  <c r="O44" i="37"/>
  <c r="O59" i="37"/>
  <c r="O41" i="37"/>
  <c r="P30" i="37"/>
  <c r="P24" i="37"/>
  <c r="P22" i="37"/>
  <c r="P82" i="37"/>
  <c r="P70" i="37"/>
  <c r="P66" i="37"/>
  <c r="P62" i="37"/>
  <c r="P51" i="37"/>
  <c r="P48" i="37"/>
  <c r="P40" i="37"/>
  <c r="P32" i="37"/>
  <c r="P85" i="37"/>
  <c r="P73" i="37"/>
  <c r="P69" i="37"/>
  <c r="P65" i="37"/>
  <c r="P53" i="37"/>
  <c r="P29" i="37"/>
  <c r="P23" i="37"/>
  <c r="O89" i="37"/>
  <c r="O77" i="37"/>
  <c r="O65" i="37"/>
  <c r="P50" i="37"/>
  <c r="P42" i="37"/>
  <c r="P21" i="37"/>
  <c r="P88" i="37"/>
  <c r="P84" i="37"/>
  <c r="P80" i="37"/>
  <c r="P68" i="37"/>
  <c r="T19" i="37"/>
  <c r="L21" i="37"/>
  <c r="O22" i="37"/>
  <c r="Q24" i="37"/>
  <c r="Q27" i="37"/>
  <c r="O30" i="37"/>
  <c r="Q38" i="37"/>
  <c r="Q40" i="37"/>
  <c r="O40" i="37"/>
  <c r="L40" i="37"/>
  <c r="Q46" i="37"/>
  <c r="L46" i="37"/>
  <c r="Q51" i="37"/>
  <c r="O51" i="37"/>
  <c r="L51" i="37"/>
  <c r="O53" i="37"/>
  <c r="O61" i="37"/>
  <c r="Q82" i="37"/>
  <c r="L82" i="37"/>
  <c r="O87" i="37"/>
  <c r="P4" i="37"/>
  <c r="P20" i="37"/>
  <c r="L26" i="37"/>
  <c r="P28" i="37"/>
  <c r="Q32" i="37"/>
  <c r="O32" i="37"/>
  <c r="L32" i="37"/>
  <c r="P44" i="37"/>
  <c r="Q48" i="37"/>
  <c r="L64" i="37"/>
  <c r="L72" i="37"/>
  <c r="O84" i="37"/>
  <c r="L5" i="37"/>
  <c r="Q20" i="37"/>
  <c r="P41" i="37"/>
  <c r="Q43" i="37"/>
  <c r="L43" i="37"/>
  <c r="O67" i="37"/>
  <c r="O75" i="37"/>
  <c r="Q90" i="37"/>
  <c r="O90" i="37"/>
  <c r="L90" i="37"/>
  <c r="O13" i="37"/>
  <c r="P18" i="37"/>
  <c r="Q25" i="37"/>
  <c r="L27" i="37"/>
  <c r="Q39" i="37"/>
  <c r="O45" i="37"/>
  <c r="Q50" i="37"/>
  <c r="Q62" i="37"/>
  <c r="O62" i="37"/>
  <c r="L62" i="37"/>
  <c r="O64" i="37"/>
  <c r="Q70" i="37"/>
  <c r="O70" i="37"/>
  <c r="L70" i="37"/>
  <c r="O72" i="37"/>
  <c r="Q78" i="37"/>
  <c r="O78" i="37"/>
  <c r="L78" i="37"/>
  <c r="O83" i="37"/>
  <c r="Q47" i="37"/>
  <c r="L48" i="37"/>
  <c r="Q56" i="37"/>
  <c r="X56" i="37" s="1"/>
  <c r="Q60" i="37"/>
  <c r="Q64" i="37"/>
  <c r="Q68" i="37"/>
  <c r="X68" i="37" s="1"/>
  <c r="Q72" i="37"/>
  <c r="Q76" i="37"/>
  <c r="L63" i="37"/>
  <c r="L67" i="37"/>
  <c r="L71" i="37"/>
  <c r="L75" i="37"/>
  <c r="L79" i="37"/>
  <c r="L83" i="37"/>
  <c r="L87" i="37"/>
  <c r="X5" i="36"/>
  <c r="AA6" i="36"/>
  <c r="Z6" i="36"/>
  <c r="Y6" i="36"/>
  <c r="N6" i="36"/>
  <c r="M6" i="36"/>
  <c r="L6" i="36"/>
  <c r="T6" i="36"/>
  <c r="N5" i="36"/>
  <c r="M5" i="36"/>
  <c r="O6" i="36"/>
  <c r="P6" i="36"/>
  <c r="Q6" i="36" s="1"/>
  <c r="P5" i="36"/>
  <c r="Q5" i="36" s="1"/>
  <c r="O5" i="36"/>
  <c r="P12" i="36"/>
  <c r="O12" i="36"/>
  <c r="P13" i="36"/>
  <c r="Z13" i="36"/>
  <c r="O13" i="36"/>
  <c r="L20" i="36"/>
  <c r="O19" i="36"/>
  <c r="P20" i="36"/>
  <c r="P9" i="36"/>
  <c r="P8" i="36"/>
  <c r="O8" i="36"/>
  <c r="O3" i="36"/>
  <c r="L4" i="36"/>
  <c r="T4" i="36"/>
  <c r="P4" i="36"/>
  <c r="U6" i="36"/>
  <c r="O9" i="36"/>
  <c r="P10" i="36"/>
  <c r="X8" i="36"/>
  <c r="AA3" i="36"/>
  <c r="Z3" i="36"/>
  <c r="Y3" i="36"/>
  <c r="N3" i="36"/>
  <c r="M3" i="36"/>
  <c r="R3" i="36" s="1"/>
  <c r="U3" i="36"/>
  <c r="L3" i="36"/>
  <c r="T3" i="36"/>
  <c r="N2" i="36"/>
  <c r="Q2" i="36" s="1"/>
  <c r="AB6" i="36"/>
  <c r="P3" i="36"/>
  <c r="O2" i="36"/>
  <c r="AB90" i="36"/>
  <c r="AB87" i="36"/>
  <c r="AB83" i="36"/>
  <c r="AB79" i="36"/>
  <c r="AB75" i="36"/>
  <c r="AB71" i="36"/>
  <c r="AA87" i="36"/>
  <c r="AA83" i="36"/>
  <c r="AA79" i="36"/>
  <c r="AA75" i="36"/>
  <c r="AB86" i="36"/>
  <c r="AB82" i="36"/>
  <c r="AB78" i="36"/>
  <c r="AB74" i="36"/>
  <c r="AA86" i="36"/>
  <c r="AB88" i="36"/>
  <c r="AB84" i="36"/>
  <c r="AB80" i="36"/>
  <c r="AB76" i="36"/>
  <c r="AB89" i="36"/>
  <c r="AB69" i="36"/>
  <c r="AA74" i="36"/>
  <c r="AB68" i="36"/>
  <c r="AB64" i="36"/>
  <c r="AB60" i="36"/>
  <c r="AA88" i="36"/>
  <c r="AA80" i="36"/>
  <c r="AB70" i="36"/>
  <c r="AA68" i="36"/>
  <c r="AA64" i="36"/>
  <c r="AA84" i="36"/>
  <c r="AB81" i="36"/>
  <c r="AB66" i="36"/>
  <c r="AB62" i="36"/>
  <c r="AA78" i="36"/>
  <c r="AB73" i="36"/>
  <c r="AA82" i="36"/>
  <c r="AA73" i="36"/>
  <c r="AB65" i="36"/>
  <c r="AB58" i="36"/>
  <c r="AB56" i="36"/>
  <c r="AB52" i="36"/>
  <c r="AB48" i="36"/>
  <c r="AA56" i="36"/>
  <c r="AA52" i="36"/>
  <c r="AB59" i="36"/>
  <c r="AB55" i="36"/>
  <c r="AB51" i="36"/>
  <c r="AA76" i="36"/>
  <c r="AB67" i="36"/>
  <c r="AB63" i="36"/>
  <c r="AA59" i="36"/>
  <c r="AA55" i="36"/>
  <c r="AB85" i="36"/>
  <c r="AB77" i="36"/>
  <c r="AA71" i="36"/>
  <c r="AA66" i="36"/>
  <c r="AA62" i="36"/>
  <c r="AB61" i="36"/>
  <c r="AB57" i="36"/>
  <c r="AB53" i="36"/>
  <c r="AA57" i="36"/>
  <c r="AB49" i="36"/>
  <c r="AB45" i="36"/>
  <c r="AB41" i="36"/>
  <c r="AB34" i="36"/>
  <c r="AB54" i="36"/>
  <c r="AA45" i="36"/>
  <c r="AA41" i="36"/>
  <c r="AB72" i="36"/>
  <c r="AA60" i="36"/>
  <c r="AA48" i="36"/>
  <c r="AB44" i="36"/>
  <c r="AB40" i="36"/>
  <c r="AA44" i="36"/>
  <c r="AA40" i="36"/>
  <c r="AA70" i="36"/>
  <c r="AB47" i="36"/>
  <c r="AB43" i="36"/>
  <c r="AB39" i="36"/>
  <c r="AA53" i="36"/>
  <c r="AA51" i="36"/>
  <c r="AE51" i="36" s="1"/>
  <c r="AP51" i="36" s="1"/>
  <c r="AB50" i="36"/>
  <c r="AB46" i="36"/>
  <c r="AB42" i="36"/>
  <c r="AB38" i="36"/>
  <c r="AA63" i="36"/>
  <c r="AB28" i="36"/>
  <c r="AB27" i="36"/>
  <c r="AB23" i="36"/>
  <c r="AB17" i="36"/>
  <c r="AB33" i="36"/>
  <c r="AA27" i="36"/>
  <c r="AA23" i="36"/>
  <c r="AA39" i="36"/>
  <c r="AB35" i="36"/>
  <c r="AB29" i="36"/>
  <c r="AB26" i="36"/>
  <c r="AB22" i="36"/>
  <c r="AB19" i="36"/>
  <c r="AB14" i="36"/>
  <c r="AB32" i="36"/>
  <c r="AB30" i="36"/>
  <c r="AA29" i="36"/>
  <c r="AA26" i="36"/>
  <c r="AA43" i="36"/>
  <c r="AB36" i="36"/>
  <c r="AA30" i="36"/>
  <c r="AB25" i="36"/>
  <c r="AB21" i="36"/>
  <c r="AB18" i="36"/>
  <c r="AA47" i="36"/>
  <c r="AA34" i="36"/>
  <c r="AB24" i="36"/>
  <c r="AB37" i="36"/>
  <c r="AA24" i="36"/>
  <c r="AB11" i="36"/>
  <c r="AB8" i="36"/>
  <c r="AB5" i="36"/>
  <c r="AB31" i="36"/>
  <c r="AA17" i="36"/>
  <c r="AB16" i="36"/>
  <c r="AB12" i="36"/>
  <c r="AA11" i="36"/>
  <c r="AB10" i="36"/>
  <c r="AA8" i="36"/>
  <c r="AA5" i="36"/>
  <c r="AB2" i="36"/>
  <c r="AA19" i="36"/>
  <c r="AB7" i="36"/>
  <c r="AA22" i="36"/>
  <c r="AA21" i="36"/>
  <c r="AB15" i="36"/>
  <c r="AB13" i="36"/>
  <c r="AB4" i="36"/>
  <c r="AB20" i="36"/>
  <c r="AA15" i="36"/>
  <c r="AB9" i="36"/>
  <c r="AA4" i="36"/>
  <c r="M2" i="36"/>
  <c r="R2" i="36" s="1"/>
  <c r="Z9" i="36"/>
  <c r="AA9" i="36"/>
  <c r="U11" i="36"/>
  <c r="M16" i="36"/>
  <c r="T16" i="36"/>
  <c r="Y2" i="36"/>
  <c r="P7" i="36"/>
  <c r="Z7" i="36"/>
  <c r="M8" i="36"/>
  <c r="N10" i="36"/>
  <c r="R10" i="36" s="1"/>
  <c r="Y10" i="36"/>
  <c r="L11" i="36"/>
  <c r="M12" i="36"/>
  <c r="R12" i="36" s="1"/>
  <c r="AA13" i="36"/>
  <c r="T14" i="36"/>
  <c r="L14" i="36"/>
  <c r="N13" i="36"/>
  <c r="R13" i="36" s="1"/>
  <c r="L15" i="36"/>
  <c r="O15" i="36"/>
  <c r="Y16" i="36"/>
  <c r="T17" i="36"/>
  <c r="Z21" i="36"/>
  <c r="O23" i="36"/>
  <c r="P31" i="36"/>
  <c r="P30" i="36"/>
  <c r="O30" i="36"/>
  <c r="P35" i="36"/>
  <c r="P34" i="36"/>
  <c r="O34" i="36"/>
  <c r="Z2" i="36"/>
  <c r="Y5" i="36"/>
  <c r="AA7" i="36"/>
  <c r="N8" i="36"/>
  <c r="Y8" i="36"/>
  <c r="O10" i="36"/>
  <c r="Z10" i="36"/>
  <c r="U14" i="36"/>
  <c r="N15" i="36"/>
  <c r="L16" i="36"/>
  <c r="Z16" i="36"/>
  <c r="O17" i="36"/>
  <c r="Z18" i="36"/>
  <c r="L19" i="36"/>
  <c r="Z19" i="36"/>
  <c r="Y21" i="36"/>
  <c r="T22" i="36"/>
  <c r="Y28" i="36"/>
  <c r="AA28" i="36"/>
  <c r="M28" i="36"/>
  <c r="L28" i="36"/>
  <c r="N27" i="36"/>
  <c r="M27" i="36"/>
  <c r="T28" i="36"/>
  <c r="O28" i="36"/>
  <c r="P29" i="36"/>
  <c r="O29" i="36"/>
  <c r="O48" i="36"/>
  <c r="P49" i="36"/>
  <c r="L49" i="36"/>
  <c r="Y18" i="36"/>
  <c r="M18" i="36"/>
  <c r="R18" i="36" s="1"/>
  <c r="AA2" i="36"/>
  <c r="L9" i="36"/>
  <c r="T9" i="36"/>
  <c r="AA10" i="36"/>
  <c r="Z11" i="36"/>
  <c r="P15" i="36"/>
  <c r="N16" i="36"/>
  <c r="AA16" i="36"/>
  <c r="Y17" i="36"/>
  <c r="L18" i="36"/>
  <c r="AA18" i="36"/>
  <c r="P23" i="36"/>
  <c r="O22" i="36"/>
  <c r="R22" i="36" s="1"/>
  <c r="L23" i="36"/>
  <c r="R29" i="36"/>
  <c r="O31" i="36"/>
  <c r="Y38" i="36"/>
  <c r="Y15" i="36"/>
  <c r="AA42" i="36"/>
  <c r="U89" i="36"/>
  <c r="U85" i="36"/>
  <c r="U81" i="36"/>
  <c r="U77" i="36"/>
  <c r="U88" i="36"/>
  <c r="U84" i="36"/>
  <c r="U90" i="36"/>
  <c r="U87" i="36"/>
  <c r="U83" i="36"/>
  <c r="U79" i="36"/>
  <c r="U75" i="36"/>
  <c r="T90" i="36"/>
  <c r="X90" i="36" s="1"/>
  <c r="T87" i="36"/>
  <c r="T83" i="36"/>
  <c r="T79" i="36"/>
  <c r="T75" i="36"/>
  <c r="U86" i="36"/>
  <c r="U78" i="36"/>
  <c r="U71" i="36"/>
  <c r="U67" i="36"/>
  <c r="U63" i="36"/>
  <c r="U73" i="36"/>
  <c r="T71" i="36"/>
  <c r="U72" i="36"/>
  <c r="U66" i="36"/>
  <c r="U62" i="36"/>
  <c r="U76" i="36"/>
  <c r="T84" i="36"/>
  <c r="U82" i="36"/>
  <c r="T76" i="36"/>
  <c r="T88" i="36"/>
  <c r="T80" i="36"/>
  <c r="T66" i="36"/>
  <c r="T62" i="36"/>
  <c r="U60" i="36"/>
  <c r="T55" i="36"/>
  <c r="T51" i="36"/>
  <c r="T60" i="36"/>
  <c r="U54" i="36"/>
  <c r="U70" i="36"/>
  <c r="U69" i="36"/>
  <c r="U65" i="36"/>
  <c r="U61" i="36"/>
  <c r="U68" i="36"/>
  <c r="U64" i="36"/>
  <c r="U57" i="36"/>
  <c r="T68" i="36"/>
  <c r="U74" i="36"/>
  <c r="U56" i="36"/>
  <c r="T56" i="36"/>
  <c r="U53" i="36"/>
  <c r="U44" i="36"/>
  <c r="U40" i="36"/>
  <c r="U33" i="36"/>
  <c r="U29" i="36"/>
  <c r="T57" i="36"/>
  <c r="T53" i="36"/>
  <c r="U47" i="36"/>
  <c r="U43" i="36"/>
  <c r="U51" i="36"/>
  <c r="U50" i="36"/>
  <c r="U52" i="36"/>
  <c r="U49" i="36"/>
  <c r="U46" i="36"/>
  <c r="U42" i="36"/>
  <c r="T52" i="36"/>
  <c r="T38" i="36"/>
  <c r="U58" i="36"/>
  <c r="T48" i="36"/>
  <c r="T45" i="36"/>
  <c r="T41" i="36"/>
  <c r="U37" i="36"/>
  <c r="U30" i="36"/>
  <c r="T26" i="36"/>
  <c r="U41" i="36"/>
  <c r="T30" i="36"/>
  <c r="U25" i="36"/>
  <c r="U80" i="36"/>
  <c r="T64" i="36"/>
  <c r="U48" i="36"/>
  <c r="U34" i="36"/>
  <c r="U31" i="36"/>
  <c r="U21" i="36"/>
  <c r="U18" i="36"/>
  <c r="U39" i="36"/>
  <c r="T34" i="36"/>
  <c r="T31" i="36"/>
  <c r="U24" i="36"/>
  <c r="U59" i="36"/>
  <c r="U45" i="36"/>
  <c r="U35" i="36"/>
  <c r="X35" i="36" s="1"/>
  <c r="U28" i="36"/>
  <c r="U27" i="36"/>
  <c r="U23" i="36"/>
  <c r="T20" i="36"/>
  <c r="U17" i="36"/>
  <c r="U55" i="36"/>
  <c r="U38" i="36"/>
  <c r="U36" i="36"/>
  <c r="T29" i="36"/>
  <c r="U26" i="36"/>
  <c r="M9" i="36"/>
  <c r="R9" i="36" s="1"/>
  <c r="U9" i="36"/>
  <c r="O11" i="36"/>
  <c r="R11" i="36" s="1"/>
  <c r="Y13" i="36"/>
  <c r="N18" i="36"/>
  <c r="O20" i="36"/>
  <c r="O24" i="36"/>
  <c r="P25" i="36"/>
  <c r="Q28" i="36"/>
  <c r="R30" i="36"/>
  <c r="Y36" i="36"/>
  <c r="M36" i="36"/>
  <c r="T36" i="36"/>
  <c r="N35" i="36"/>
  <c r="L36" i="36"/>
  <c r="AA36" i="36"/>
  <c r="O42" i="36"/>
  <c r="L43" i="36"/>
  <c r="P43" i="36"/>
  <c r="X21" i="36"/>
  <c r="U4" i="36"/>
  <c r="L7" i="36"/>
  <c r="T7" i="36"/>
  <c r="N9" i="36"/>
  <c r="AA12" i="36"/>
  <c r="T13" i="36"/>
  <c r="N14" i="36"/>
  <c r="R14" i="36" s="1"/>
  <c r="Z14" i="36"/>
  <c r="P16" i="36"/>
  <c r="Q16" i="36" s="1"/>
  <c r="M17" i="36"/>
  <c r="P18" i="36"/>
  <c r="O38" i="36"/>
  <c r="P39" i="36"/>
  <c r="L39" i="36"/>
  <c r="T2" i="36"/>
  <c r="M4" i="36"/>
  <c r="R4" i="36" s="1"/>
  <c r="M7" i="36"/>
  <c r="R7" i="36" s="1"/>
  <c r="U7" i="36"/>
  <c r="Y9" i="36"/>
  <c r="T10" i="36"/>
  <c r="Z88" i="36"/>
  <c r="Z84" i="36"/>
  <c r="Z80" i="36"/>
  <c r="Z76" i="36"/>
  <c r="Z72" i="36"/>
  <c r="Z90" i="36"/>
  <c r="Z87" i="36"/>
  <c r="Z83" i="36"/>
  <c r="Z79" i="36"/>
  <c r="Z75" i="36"/>
  <c r="Y90" i="36"/>
  <c r="Y87" i="36"/>
  <c r="Y83" i="36"/>
  <c r="Y86" i="36"/>
  <c r="Y82" i="36"/>
  <c r="Y78" i="36"/>
  <c r="Z89" i="36"/>
  <c r="Z85" i="36"/>
  <c r="Z81" i="36"/>
  <c r="Z77" i="36"/>
  <c r="Z73" i="36"/>
  <c r="Y73" i="36"/>
  <c r="Y79" i="36"/>
  <c r="Z65" i="36"/>
  <c r="Z61" i="36"/>
  <c r="Z74" i="36"/>
  <c r="Z69" i="36"/>
  <c r="Z82" i="36"/>
  <c r="Z71" i="36"/>
  <c r="Y70" i="36"/>
  <c r="Z67" i="36"/>
  <c r="Z63" i="36"/>
  <c r="Z70" i="36"/>
  <c r="Z57" i="36"/>
  <c r="Z53" i="36"/>
  <c r="Z49" i="36"/>
  <c r="Z68" i="36"/>
  <c r="Z64" i="36"/>
  <c r="Y68" i="36"/>
  <c r="Y64" i="36"/>
  <c r="Z58" i="36"/>
  <c r="Z56" i="36"/>
  <c r="Z52" i="36"/>
  <c r="Z48" i="36"/>
  <c r="Y75" i="36"/>
  <c r="Y56" i="36"/>
  <c r="Y74" i="36"/>
  <c r="Z86" i="36"/>
  <c r="Y85" i="36"/>
  <c r="Z60" i="36"/>
  <c r="Y59" i="36"/>
  <c r="Y55" i="36"/>
  <c r="Z78" i="36"/>
  <c r="Y71" i="36"/>
  <c r="Y60" i="36"/>
  <c r="Z54" i="36"/>
  <c r="Z51" i="36"/>
  <c r="Z66" i="36"/>
  <c r="Y51" i="36"/>
  <c r="Z50" i="36"/>
  <c r="Z46" i="36"/>
  <c r="Z42" i="36"/>
  <c r="Z38" i="36"/>
  <c r="Z35" i="36"/>
  <c r="Y52" i="36"/>
  <c r="Y50" i="36"/>
  <c r="Y46" i="36"/>
  <c r="Y42" i="36"/>
  <c r="Y54" i="36"/>
  <c r="Z45" i="36"/>
  <c r="Z41" i="36"/>
  <c r="Z34" i="36"/>
  <c r="Z62" i="36"/>
  <c r="Y48" i="36"/>
  <c r="Y45" i="36"/>
  <c r="Y41" i="36"/>
  <c r="Z59" i="36"/>
  <c r="Z55" i="36"/>
  <c r="Z44" i="36"/>
  <c r="Z40" i="36"/>
  <c r="Z47" i="36"/>
  <c r="Z43" i="36"/>
  <c r="Z39" i="36"/>
  <c r="Y34" i="36"/>
  <c r="Z24" i="36"/>
  <c r="Z15" i="36"/>
  <c r="Z20" i="36"/>
  <c r="Y40" i="36"/>
  <c r="Z28" i="36"/>
  <c r="Z27" i="36"/>
  <c r="Z23" i="36"/>
  <c r="Z17" i="36"/>
  <c r="Y35" i="36"/>
  <c r="Z33" i="36"/>
  <c r="Y27" i="36"/>
  <c r="Y33" i="36"/>
  <c r="Z29" i="36"/>
  <c r="Z26" i="36"/>
  <c r="Z22" i="36"/>
  <c r="Y44" i="36"/>
  <c r="Z32" i="36"/>
  <c r="Z30" i="36"/>
  <c r="Y29" i="36"/>
  <c r="Y26" i="36"/>
  <c r="Y22" i="36"/>
  <c r="Y19" i="36"/>
  <c r="Z37" i="36"/>
  <c r="Z31" i="36"/>
  <c r="U13" i="36"/>
  <c r="AA14" i="36"/>
  <c r="M15" i="36"/>
  <c r="T15" i="36"/>
  <c r="N17" i="36"/>
  <c r="P19" i="36"/>
  <c r="Q19" i="36" s="1"/>
  <c r="O21" i="36"/>
  <c r="T23" i="36"/>
  <c r="O25" i="36"/>
  <c r="P26" i="36"/>
  <c r="Q26" i="36" s="1"/>
  <c r="L26" i="36"/>
  <c r="P27" i="36"/>
  <c r="O26" i="36"/>
  <c r="L27" i="36"/>
  <c r="Z36" i="36"/>
  <c r="U2" i="36"/>
  <c r="N4" i="36"/>
  <c r="U10" i="36"/>
  <c r="T11" i="36"/>
  <c r="T12" i="36"/>
  <c r="L13" i="36"/>
  <c r="U15" i="36"/>
  <c r="P17" i="36"/>
  <c r="Q17" i="36" s="1"/>
  <c r="AA20" i="36"/>
  <c r="U20" i="36"/>
  <c r="P21" i="36"/>
  <c r="Y23" i="36"/>
  <c r="Y24" i="36"/>
  <c r="M24" i="36"/>
  <c r="T24" i="36"/>
  <c r="M23" i="36"/>
  <c r="Y25" i="36"/>
  <c r="T27" i="36"/>
  <c r="P32" i="36"/>
  <c r="O32" i="36"/>
  <c r="Y32" i="36"/>
  <c r="M32" i="36"/>
  <c r="T32" i="36"/>
  <c r="R34" i="36"/>
  <c r="Y39" i="36"/>
  <c r="Y43" i="36"/>
  <c r="P61" i="36"/>
  <c r="O60" i="36"/>
  <c r="AA25" i="36"/>
  <c r="L33" i="36"/>
  <c r="N32" i="36"/>
  <c r="T33" i="36"/>
  <c r="O35" i="36"/>
  <c r="AA38" i="36"/>
  <c r="P40" i="36"/>
  <c r="O40" i="36"/>
  <c r="O39" i="36"/>
  <c r="P42" i="36"/>
  <c r="P41" i="36"/>
  <c r="O41" i="36"/>
  <c r="L42" i="36"/>
  <c r="Y53" i="36"/>
  <c r="AA31" i="36"/>
  <c r="L32" i="36"/>
  <c r="AA32" i="36"/>
  <c r="AA35" i="36"/>
  <c r="M35" i="36"/>
  <c r="R35" i="36" s="1"/>
  <c r="P48" i="36"/>
  <c r="L48" i="36"/>
  <c r="O47" i="36"/>
  <c r="O61" i="36"/>
  <c r="P62" i="36"/>
  <c r="O62" i="36"/>
  <c r="O36" i="36"/>
  <c r="O37" i="36"/>
  <c r="R37" i="36" s="1"/>
  <c r="P38" i="36"/>
  <c r="R41" i="36"/>
  <c r="Y20" i="36"/>
  <c r="L21" i="36"/>
  <c r="T25" i="36"/>
  <c r="O27" i="36"/>
  <c r="N33" i="36"/>
  <c r="Q33" i="36" s="1"/>
  <c r="AA33" i="36"/>
  <c r="P36" i="36"/>
  <c r="L38" i="36"/>
  <c r="Y47" i="36"/>
  <c r="N24" i="36"/>
  <c r="Q24" i="36" s="1"/>
  <c r="L25" i="36"/>
  <c r="L31" i="36"/>
  <c r="O33" i="36"/>
  <c r="L35" i="36"/>
  <c r="AA46" i="36"/>
  <c r="O46" i="36"/>
  <c r="L47" i="36"/>
  <c r="Q67" i="36"/>
  <c r="N21" i="36"/>
  <c r="L29" i="36"/>
  <c r="N28" i="36"/>
  <c r="M31" i="36"/>
  <c r="R31" i="36" s="1"/>
  <c r="Y31" i="36"/>
  <c r="T37" i="36"/>
  <c r="N36" i="36"/>
  <c r="AA37" i="36"/>
  <c r="Y37" i="36"/>
  <c r="P44" i="36"/>
  <c r="O44" i="36"/>
  <c r="O43" i="36"/>
  <c r="P46" i="36"/>
  <c r="P45" i="36"/>
  <c r="Q45" i="36" s="1"/>
  <c r="O45" i="36"/>
  <c r="P47" i="36"/>
  <c r="R51" i="36"/>
  <c r="O53" i="36"/>
  <c r="P54" i="36"/>
  <c r="Q54" i="36" s="1"/>
  <c r="P56" i="36"/>
  <c r="R56" i="36" s="1"/>
  <c r="L56" i="36"/>
  <c r="P60" i="36"/>
  <c r="Q60" i="36" s="1"/>
  <c r="O59" i="36"/>
  <c r="Y61" i="36"/>
  <c r="M61" i="36"/>
  <c r="L61" i="36"/>
  <c r="T61" i="36"/>
  <c r="N60" i="36"/>
  <c r="M60" i="36"/>
  <c r="Y62" i="36"/>
  <c r="Y67" i="36"/>
  <c r="T42" i="36"/>
  <c r="T46" i="36"/>
  <c r="T49" i="36"/>
  <c r="Y57" i="36"/>
  <c r="Y69" i="36"/>
  <c r="L46" i="36"/>
  <c r="Q51" i="36"/>
  <c r="O52" i="36"/>
  <c r="R52" i="36" s="1"/>
  <c r="P69" i="36"/>
  <c r="O68" i="36"/>
  <c r="L69" i="36"/>
  <c r="O76" i="36"/>
  <c r="P77" i="36"/>
  <c r="P76" i="36"/>
  <c r="M38" i="36"/>
  <c r="R38" i="36" s="1"/>
  <c r="T39" i="36"/>
  <c r="M42" i="36"/>
  <c r="R42" i="36" s="1"/>
  <c r="T43" i="36"/>
  <c r="M46" i="36"/>
  <c r="R46" i="36" s="1"/>
  <c r="T47" i="36"/>
  <c r="M48" i="36"/>
  <c r="R48" i="36" s="1"/>
  <c r="Y49" i="36"/>
  <c r="M50" i="36"/>
  <c r="R50" i="36" s="1"/>
  <c r="T50" i="36"/>
  <c r="L53" i="36"/>
  <c r="P55" i="36"/>
  <c r="Q55" i="36" s="1"/>
  <c r="O54" i="36"/>
  <c r="O56" i="36"/>
  <c r="R58" i="36"/>
  <c r="AA61" i="36"/>
  <c r="R69" i="36"/>
  <c r="O84" i="36"/>
  <c r="P85" i="36"/>
  <c r="P84" i="36"/>
  <c r="AA49" i="36"/>
  <c r="O49" i="36"/>
  <c r="P53" i="36"/>
  <c r="P65" i="36"/>
  <c r="R65" i="36" s="1"/>
  <c r="O64" i="36"/>
  <c r="L65" i="36"/>
  <c r="M39" i="36"/>
  <c r="T40" i="36"/>
  <c r="M43" i="36"/>
  <c r="R43" i="36" s="1"/>
  <c r="T44" i="36"/>
  <c r="M47" i="36"/>
  <c r="R47" i="36" s="1"/>
  <c r="N49" i="36"/>
  <c r="L50" i="36"/>
  <c r="L52" i="36"/>
  <c r="P58" i="36"/>
  <c r="Q58" i="36" s="1"/>
  <c r="O57" i="36"/>
  <c r="O58" i="36"/>
  <c r="P59" i="36"/>
  <c r="L59" i="36"/>
  <c r="L63" i="36"/>
  <c r="T63" i="36"/>
  <c r="N63" i="36"/>
  <c r="M63" i="36"/>
  <c r="Y63" i="36"/>
  <c r="N39" i="36"/>
  <c r="N43" i="36"/>
  <c r="N47" i="36"/>
  <c r="N50" i="36"/>
  <c r="Q50" i="36" s="1"/>
  <c r="AA50" i="36"/>
  <c r="M54" i="36"/>
  <c r="L54" i="36"/>
  <c r="N53" i="36"/>
  <c r="T54" i="36"/>
  <c r="AA54" i="36"/>
  <c r="AE54" i="36" s="1"/>
  <c r="AP54" i="36" s="1"/>
  <c r="O69" i="36"/>
  <c r="P70" i="36"/>
  <c r="Q70" i="36" s="1"/>
  <c r="O70" i="36"/>
  <c r="L70" i="36"/>
  <c r="Y66" i="36"/>
  <c r="R75" i="36"/>
  <c r="T58" i="36"/>
  <c r="AA72" i="36"/>
  <c r="M72" i="36"/>
  <c r="Y72" i="36"/>
  <c r="L72" i="36"/>
  <c r="N71" i="36"/>
  <c r="Q71" i="36" s="1"/>
  <c r="O88" i="36"/>
  <c r="P89" i="36"/>
  <c r="O65" i="36"/>
  <c r="L67" i="36"/>
  <c r="N66" i="36"/>
  <c r="T67" i="36"/>
  <c r="AA67" i="36"/>
  <c r="M81" i="36"/>
  <c r="L81" i="36"/>
  <c r="N80" i="36"/>
  <c r="T81" i="36"/>
  <c r="AA81" i="36"/>
  <c r="N81" i="36"/>
  <c r="Y81" i="36"/>
  <c r="P83" i="36"/>
  <c r="Q83" i="36" s="1"/>
  <c r="L83" i="36"/>
  <c r="O82" i="36"/>
  <c r="R82" i="36" s="1"/>
  <c r="Y88" i="36"/>
  <c r="L57" i="36"/>
  <c r="L58" i="36"/>
  <c r="Y58" i="36"/>
  <c r="AD58" i="36" s="1"/>
  <c r="AO58" i="36" s="1"/>
  <c r="O66" i="36"/>
  <c r="N72" i="36"/>
  <c r="T74" i="36"/>
  <c r="R83" i="36"/>
  <c r="M53" i="36"/>
  <c r="R53" i="36" s="1"/>
  <c r="M57" i="36"/>
  <c r="P66" i="36"/>
  <c r="M67" i="36"/>
  <c r="R67" i="36" s="1"/>
  <c r="M71" i="36"/>
  <c r="P72" i="36"/>
  <c r="Q72" i="36" s="1"/>
  <c r="T78" i="36"/>
  <c r="N57" i="36"/>
  <c r="Q57" i="36" s="1"/>
  <c r="AA58" i="36"/>
  <c r="AE58" i="36" s="1"/>
  <c r="AP58" i="36" s="1"/>
  <c r="N67" i="36"/>
  <c r="O71" i="36"/>
  <c r="O79" i="36"/>
  <c r="P80" i="36"/>
  <c r="L80" i="36"/>
  <c r="P82" i="36"/>
  <c r="P88" i="36"/>
  <c r="Q88" i="36" s="1"/>
  <c r="T59" i="36"/>
  <c r="P64" i="36"/>
  <c r="O63" i="36"/>
  <c r="AA65" i="36"/>
  <c r="Y65" i="36"/>
  <c r="N65" i="36"/>
  <c r="T65" i="36"/>
  <c r="M64" i="36"/>
  <c r="R64" i="36" s="1"/>
  <c r="P68" i="36"/>
  <c r="O67" i="36"/>
  <c r="AA69" i="36"/>
  <c r="N69" i="36"/>
  <c r="T69" i="36"/>
  <c r="M68" i="36"/>
  <c r="R68" i="36" s="1"/>
  <c r="T72" i="36"/>
  <c r="Y76" i="36"/>
  <c r="R78" i="36"/>
  <c r="O77" i="36"/>
  <c r="P79" i="36"/>
  <c r="L79" i="36"/>
  <c r="T86" i="36"/>
  <c r="Q74" i="36"/>
  <c r="M77" i="36"/>
  <c r="R77" i="36" s="1"/>
  <c r="L77" i="36"/>
  <c r="N76" i="36"/>
  <c r="T77" i="36"/>
  <c r="AA77" i="36"/>
  <c r="L78" i="36"/>
  <c r="T82" i="36"/>
  <c r="P86" i="36"/>
  <c r="Q86" i="36" s="1"/>
  <c r="O85" i="36"/>
  <c r="O87" i="36"/>
  <c r="L88" i="36"/>
  <c r="M89" i="36"/>
  <c r="L89" i="36"/>
  <c r="N88" i="36"/>
  <c r="T89" i="36"/>
  <c r="AA89" i="36"/>
  <c r="AA90" i="36"/>
  <c r="L62" i="36"/>
  <c r="L66" i="36"/>
  <c r="O78" i="36"/>
  <c r="O80" i="36"/>
  <c r="P81" i="36"/>
  <c r="Q81" i="36" s="1"/>
  <c r="Y84" i="36"/>
  <c r="O89" i="36"/>
  <c r="M62" i="36"/>
  <c r="R62" i="36" s="1"/>
  <c r="M66" i="36"/>
  <c r="R66" i="36" s="1"/>
  <c r="M73" i="36"/>
  <c r="R73" i="36" s="1"/>
  <c r="T73" i="36"/>
  <c r="O75" i="36"/>
  <c r="P78" i="36"/>
  <c r="Q78" i="36" s="1"/>
  <c r="Y80" i="36"/>
  <c r="O86" i="36"/>
  <c r="P87" i="36"/>
  <c r="L87" i="36"/>
  <c r="Y89" i="36"/>
  <c r="L90" i="36"/>
  <c r="T70" i="36"/>
  <c r="O72" i="36"/>
  <c r="R74" i="36"/>
  <c r="P75" i="36"/>
  <c r="L75" i="36"/>
  <c r="Y77" i="36"/>
  <c r="O83" i="36"/>
  <c r="L84" i="36"/>
  <c r="M85" i="36"/>
  <c r="R85" i="36" s="1"/>
  <c r="L85" i="36"/>
  <c r="N84" i="36"/>
  <c r="T85" i="36"/>
  <c r="AA85" i="36"/>
  <c r="M76" i="36"/>
  <c r="R76" i="36" s="1"/>
  <c r="M80" i="36"/>
  <c r="M84" i="36"/>
  <c r="M88" i="36"/>
  <c r="P7" i="33"/>
  <c r="O6" i="33"/>
  <c r="T7" i="33"/>
  <c r="O7" i="33"/>
  <c r="L7" i="33"/>
  <c r="Y7" i="33"/>
  <c r="P3" i="33"/>
  <c r="U3" i="33"/>
  <c r="L3" i="33"/>
  <c r="O2" i="33"/>
  <c r="O3" i="33"/>
  <c r="U4" i="33"/>
  <c r="L4" i="33"/>
  <c r="T4" i="33"/>
  <c r="P4" i="33"/>
  <c r="Y4" i="33"/>
  <c r="Z4" i="33"/>
  <c r="T2" i="33"/>
  <c r="P2" i="33"/>
  <c r="U2" i="33"/>
  <c r="L2" i="33"/>
  <c r="Y2" i="33"/>
  <c r="AB90" i="33"/>
  <c r="AB87" i="33"/>
  <c r="AB83" i="33"/>
  <c r="AB79" i="33"/>
  <c r="AB75" i="33"/>
  <c r="AB71" i="33"/>
  <c r="AA87" i="33"/>
  <c r="AA83" i="33"/>
  <c r="AA79" i="33"/>
  <c r="AB86" i="33"/>
  <c r="AB82" i="33"/>
  <c r="AB78" i="33"/>
  <c r="AB74" i="33"/>
  <c r="AA86" i="33"/>
  <c r="AA82" i="33"/>
  <c r="AB89" i="33"/>
  <c r="AB85" i="33"/>
  <c r="AB81" i="33"/>
  <c r="AB77" i="33"/>
  <c r="AB73" i="33"/>
  <c r="AA89" i="33"/>
  <c r="AA85" i="33"/>
  <c r="AA81" i="33"/>
  <c r="AA77" i="33"/>
  <c r="AB88" i="33"/>
  <c r="AB84" i="33"/>
  <c r="AB80" i="33"/>
  <c r="AB76" i="33"/>
  <c r="AB72" i="33"/>
  <c r="AB68" i="33"/>
  <c r="AB64" i="33"/>
  <c r="AB60" i="33"/>
  <c r="AB56" i="33"/>
  <c r="AA80" i="33"/>
  <c r="AA78" i="33"/>
  <c r="AA74" i="33"/>
  <c r="AA68" i="33"/>
  <c r="AA64" i="33"/>
  <c r="AA60" i="33"/>
  <c r="AB67" i="33"/>
  <c r="AB63" i="33"/>
  <c r="AB59" i="33"/>
  <c r="AA88" i="33"/>
  <c r="AA73" i="33"/>
  <c r="AA67" i="33"/>
  <c r="AA63" i="33"/>
  <c r="AB66" i="33"/>
  <c r="AB62" i="33"/>
  <c r="AA71" i="33"/>
  <c r="AB70" i="33"/>
  <c r="AA75" i="33"/>
  <c r="AA72" i="33"/>
  <c r="AB69" i="33"/>
  <c r="AB61" i="33"/>
  <c r="AB53" i="33"/>
  <c r="AB49" i="33"/>
  <c r="AB45" i="33"/>
  <c r="AB41" i="33"/>
  <c r="AA76" i="33"/>
  <c r="AB57" i="33"/>
  <c r="AA84" i="33"/>
  <c r="AA56" i="33"/>
  <c r="AB54" i="33"/>
  <c r="AB52" i="33"/>
  <c r="AB48" i="33"/>
  <c r="AB44" i="33"/>
  <c r="AB58" i="33"/>
  <c r="AA54" i="33"/>
  <c r="AA52" i="33"/>
  <c r="AA48" i="33"/>
  <c r="AA59" i="33"/>
  <c r="AB55" i="33"/>
  <c r="AB51" i="33"/>
  <c r="AB47" i="33"/>
  <c r="AB65" i="33"/>
  <c r="AB50" i="33"/>
  <c r="AB46" i="33"/>
  <c r="AB42" i="33"/>
  <c r="AB20" i="33"/>
  <c r="AB40" i="33"/>
  <c r="AB36" i="33"/>
  <c r="AB32" i="33"/>
  <c r="AB31" i="33"/>
  <c r="AB27" i="33"/>
  <c r="AB37" i="33"/>
  <c r="AA27" i="33"/>
  <c r="AA55" i="33"/>
  <c r="AA51" i="33"/>
  <c r="AB43" i="33"/>
  <c r="AA37" i="33"/>
  <c r="AB33" i="33"/>
  <c r="AB30" i="33"/>
  <c r="AB38" i="33"/>
  <c r="AB34" i="33"/>
  <c r="AB29" i="33"/>
  <c r="AB25" i="33"/>
  <c r="AA70" i="33"/>
  <c r="AA47" i="33"/>
  <c r="AB28" i="33"/>
  <c r="AB18" i="33"/>
  <c r="AB15" i="33"/>
  <c r="AA13" i="33"/>
  <c r="AA10" i="33"/>
  <c r="AB19" i="33"/>
  <c r="AB12" i="33"/>
  <c r="AB4" i="33"/>
  <c r="AB39" i="33"/>
  <c r="AB9" i="33"/>
  <c r="AB35" i="33"/>
  <c r="AB24" i="33"/>
  <c r="AB26" i="33"/>
  <c r="AB23" i="33"/>
  <c r="AB21" i="33"/>
  <c r="AB14" i="33"/>
  <c r="AA23" i="33"/>
  <c r="AA21" i="33"/>
  <c r="AB22" i="33"/>
  <c r="AA17" i="33"/>
  <c r="AB16" i="33"/>
  <c r="AB13" i="33"/>
  <c r="AB10" i="33"/>
  <c r="AB11" i="33"/>
  <c r="AB17" i="33"/>
  <c r="AB2" i="33"/>
  <c r="AB8" i="33"/>
  <c r="AB6" i="33"/>
  <c r="AB5" i="33"/>
  <c r="AA2" i="33"/>
  <c r="AB7" i="33"/>
  <c r="AA9" i="33"/>
  <c r="AB3" i="33"/>
  <c r="AA3" i="33"/>
  <c r="P18" i="33"/>
  <c r="L18" i="33"/>
  <c r="O17" i="33"/>
  <c r="O4" i="33"/>
  <c r="U5" i="33"/>
  <c r="T6" i="33"/>
  <c r="N5" i="33"/>
  <c r="Q5" i="33" s="1"/>
  <c r="Z6" i="33"/>
  <c r="X8" i="33"/>
  <c r="L9" i="33"/>
  <c r="M11" i="33"/>
  <c r="R11" i="33" s="1"/>
  <c r="L11" i="33"/>
  <c r="T11" i="33"/>
  <c r="N10" i="33"/>
  <c r="AA11" i="33"/>
  <c r="Y11" i="33"/>
  <c r="N11" i="33"/>
  <c r="R18" i="33"/>
  <c r="AA43" i="33"/>
  <c r="Z5" i="33"/>
  <c r="Y6" i="33"/>
  <c r="O10" i="33"/>
  <c r="P11" i="33"/>
  <c r="O13" i="33"/>
  <c r="AA15" i="33"/>
  <c r="Z2" i="33"/>
  <c r="T3" i="33"/>
  <c r="AA4" i="33"/>
  <c r="L5" i="33"/>
  <c r="L6" i="33"/>
  <c r="AA6" i="33"/>
  <c r="Y8" i="33"/>
  <c r="M8" i="33"/>
  <c r="M7" i="33"/>
  <c r="R7" i="33" s="1"/>
  <c r="AA8" i="33"/>
  <c r="Z8" i="33"/>
  <c r="P9" i="33"/>
  <c r="Y10" i="33"/>
  <c r="O11" i="33"/>
  <c r="O12" i="33"/>
  <c r="O5" i="33"/>
  <c r="R6" i="33"/>
  <c r="P10" i="33"/>
  <c r="Q10" i="33" s="1"/>
  <c r="O9" i="33"/>
  <c r="Q14" i="33"/>
  <c r="P15" i="33"/>
  <c r="O14" i="33"/>
  <c r="P17" i="33"/>
  <c r="M3" i="33"/>
  <c r="R3" i="33" s="1"/>
  <c r="N6" i="33"/>
  <c r="Q6" i="33" s="1"/>
  <c r="P8" i="33"/>
  <c r="L10" i="33"/>
  <c r="Z16" i="33"/>
  <c r="T15" i="33"/>
  <c r="AA20" i="33"/>
  <c r="AE20" i="33" s="1"/>
  <c r="AP20" i="33" s="1"/>
  <c r="P24" i="33"/>
  <c r="P23" i="33"/>
  <c r="O23" i="33"/>
  <c r="Y5" i="33"/>
  <c r="M5" i="33"/>
  <c r="R5" i="33" s="1"/>
  <c r="P13" i="33"/>
  <c r="L13" i="33"/>
  <c r="Y16" i="33"/>
  <c r="AA16" i="33"/>
  <c r="M16" i="33"/>
  <c r="L16" i="33"/>
  <c r="N15" i="33"/>
  <c r="T16" i="33"/>
  <c r="M15" i="33"/>
  <c r="Y3" i="33"/>
  <c r="T9" i="33"/>
  <c r="M10" i="33"/>
  <c r="Z11" i="33"/>
  <c r="AA46" i="33"/>
  <c r="R14" i="33"/>
  <c r="R19" i="33"/>
  <c r="AO53" i="33"/>
  <c r="M4" i="33"/>
  <c r="R4" i="33" s="1"/>
  <c r="AA7" i="33"/>
  <c r="N8" i="33"/>
  <c r="Y9" i="33"/>
  <c r="M9" i="33"/>
  <c r="R9" i="33" s="1"/>
  <c r="AA12" i="33"/>
  <c r="Y13" i="33"/>
  <c r="AA18" i="33"/>
  <c r="P19" i="33"/>
  <c r="O18" i="33"/>
  <c r="U89" i="33"/>
  <c r="U85" i="33"/>
  <c r="U81" i="33"/>
  <c r="U77" i="33"/>
  <c r="T89" i="33"/>
  <c r="T85" i="33"/>
  <c r="T81" i="33"/>
  <c r="T77" i="33"/>
  <c r="T73" i="33"/>
  <c r="U88" i="33"/>
  <c r="U84" i="33"/>
  <c r="U80" i="33"/>
  <c r="U90" i="33"/>
  <c r="U87" i="33"/>
  <c r="U83" i="33"/>
  <c r="U79" i="33"/>
  <c r="T90" i="33"/>
  <c r="T87" i="33"/>
  <c r="T83" i="33"/>
  <c r="T79" i="33"/>
  <c r="T75" i="33"/>
  <c r="T71" i="33"/>
  <c r="U86" i="33"/>
  <c r="U71" i="33"/>
  <c r="U75" i="33"/>
  <c r="U70" i="33"/>
  <c r="U66" i="33"/>
  <c r="U62" i="33"/>
  <c r="U58" i="33"/>
  <c r="U78" i="33"/>
  <c r="U72" i="33"/>
  <c r="U74" i="33"/>
  <c r="U69" i="33"/>
  <c r="U65" i="33"/>
  <c r="U61" i="33"/>
  <c r="U82" i="33"/>
  <c r="U73" i="33"/>
  <c r="U68" i="33"/>
  <c r="U64" i="33"/>
  <c r="U60" i="33"/>
  <c r="U76" i="33"/>
  <c r="U67" i="33"/>
  <c r="U63" i="33"/>
  <c r="T60" i="33"/>
  <c r="U52" i="33"/>
  <c r="U48" i="33"/>
  <c r="U44" i="33"/>
  <c r="U40" i="33"/>
  <c r="U33" i="33"/>
  <c r="U59" i="33"/>
  <c r="U55" i="33"/>
  <c r="U51" i="33"/>
  <c r="U47" i="33"/>
  <c r="U43" i="33"/>
  <c r="T68" i="33"/>
  <c r="U57" i="33"/>
  <c r="U50" i="33"/>
  <c r="U46" i="33"/>
  <c r="T50" i="33"/>
  <c r="T46" i="33"/>
  <c r="T56" i="33"/>
  <c r="U54" i="33"/>
  <c r="T53" i="33"/>
  <c r="T49" i="33"/>
  <c r="U38" i="33"/>
  <c r="U30" i="33"/>
  <c r="U26" i="33"/>
  <c r="U22" i="33"/>
  <c r="U19" i="33"/>
  <c r="U41" i="33"/>
  <c r="U34" i="33"/>
  <c r="U39" i="33"/>
  <c r="U29" i="33"/>
  <c r="U53" i="33"/>
  <c r="T39" i="33"/>
  <c r="U35" i="33"/>
  <c r="T29" i="33"/>
  <c r="U45" i="33"/>
  <c r="U28" i="33"/>
  <c r="U24" i="33"/>
  <c r="T64" i="33"/>
  <c r="U36" i="33"/>
  <c r="U32" i="33"/>
  <c r="U42" i="33"/>
  <c r="U31" i="33"/>
  <c r="U27" i="33"/>
  <c r="U9" i="33"/>
  <c r="T12" i="33"/>
  <c r="Y14" i="33"/>
  <c r="P16" i="33"/>
  <c r="Q16" i="33" s="1"/>
  <c r="L19" i="33"/>
  <c r="T20" i="33"/>
  <c r="N22" i="33"/>
  <c r="AA24" i="33"/>
  <c r="L24" i="33"/>
  <c r="N23" i="33"/>
  <c r="T24" i="33"/>
  <c r="P25" i="33"/>
  <c r="Q25" i="33" s="1"/>
  <c r="Y27" i="33"/>
  <c r="AA31" i="33"/>
  <c r="U49" i="33"/>
  <c r="U7" i="33"/>
  <c r="T10" i="33"/>
  <c r="N12" i="33"/>
  <c r="Q12" i="33" s="1"/>
  <c r="AD12" i="33" s="1"/>
  <c r="AO12" i="33" s="1"/>
  <c r="T13" i="33"/>
  <c r="AA14" i="33"/>
  <c r="L15" i="33"/>
  <c r="U15" i="33"/>
  <c r="T18" i="33"/>
  <c r="R20" i="33"/>
  <c r="M23" i="33"/>
  <c r="R23" i="33" s="1"/>
  <c r="Y24" i="33"/>
  <c r="Y25" i="33"/>
  <c r="AD25" i="33" s="1"/>
  <c r="AO25" i="33" s="1"/>
  <c r="T25" i="33"/>
  <c r="P27" i="33"/>
  <c r="O26" i="33"/>
  <c r="L27" i="33"/>
  <c r="AA28" i="33"/>
  <c r="Y28" i="33"/>
  <c r="N28" i="33"/>
  <c r="Q28" i="33" s="1"/>
  <c r="L28" i="33"/>
  <c r="N27" i="33"/>
  <c r="T28" i="33"/>
  <c r="L30" i="33"/>
  <c r="P31" i="33"/>
  <c r="O30" i="33"/>
  <c r="L31" i="33"/>
  <c r="Y41" i="33"/>
  <c r="O42" i="33"/>
  <c r="P43" i="33"/>
  <c r="U13" i="33"/>
  <c r="T17" i="33"/>
  <c r="U18" i="33"/>
  <c r="Y19" i="33"/>
  <c r="Y20" i="33"/>
  <c r="AD20" i="33" s="1"/>
  <c r="AO20" i="33" s="1"/>
  <c r="Z24" i="33"/>
  <c r="U25" i="33"/>
  <c r="Y29" i="33"/>
  <c r="T31" i="33"/>
  <c r="AA33" i="33"/>
  <c r="P38" i="33"/>
  <c r="O37" i="33"/>
  <c r="R37" i="33" s="1"/>
  <c r="O38" i="33"/>
  <c r="P39" i="33"/>
  <c r="Y15" i="33"/>
  <c r="U16" i="33"/>
  <c r="U17" i="33"/>
  <c r="Z19" i="33"/>
  <c r="Z20" i="33"/>
  <c r="L22" i="33"/>
  <c r="AA22" i="33"/>
  <c r="T22" i="33"/>
  <c r="T27" i="33"/>
  <c r="R28" i="33"/>
  <c r="P37" i="33"/>
  <c r="O36" i="33"/>
  <c r="L37" i="33"/>
  <c r="L38" i="33"/>
  <c r="O39" i="33"/>
  <c r="Z7" i="33"/>
  <c r="N13" i="33"/>
  <c r="L14" i="33"/>
  <c r="T14" i="33"/>
  <c r="Z15" i="33"/>
  <c r="L17" i="33"/>
  <c r="N18" i="33"/>
  <c r="Y18" i="33"/>
  <c r="O19" i="33"/>
  <c r="AA19" i="33"/>
  <c r="O24" i="33"/>
  <c r="R24" i="33" s="1"/>
  <c r="L25" i="33"/>
  <c r="Z25" i="33"/>
  <c r="Z27" i="33"/>
  <c r="O28" i="33"/>
  <c r="O32" i="33"/>
  <c r="P33" i="33"/>
  <c r="O33" i="33"/>
  <c r="Y34" i="33"/>
  <c r="R38" i="33"/>
  <c r="U56" i="33"/>
  <c r="Z10" i="33"/>
  <c r="U11" i="33"/>
  <c r="Z13" i="33"/>
  <c r="U14" i="33"/>
  <c r="N16" i="33"/>
  <c r="M17" i="33"/>
  <c r="R17" i="33" s="1"/>
  <c r="T21" i="33"/>
  <c r="O21" i="33"/>
  <c r="R21" i="33" s="1"/>
  <c r="P22" i="33"/>
  <c r="Y22" i="33"/>
  <c r="Y23" i="33"/>
  <c r="T23" i="33"/>
  <c r="M25" i="33"/>
  <c r="AA25" i="33"/>
  <c r="AE25" i="33" s="1"/>
  <c r="AP25" i="33" s="1"/>
  <c r="L26" i="33"/>
  <c r="N25" i="33"/>
  <c r="T26" i="33"/>
  <c r="AA26" i="33"/>
  <c r="AE26" i="33" s="1"/>
  <c r="AP26" i="33" s="1"/>
  <c r="Y26" i="33"/>
  <c r="N26" i="33"/>
  <c r="Q26" i="33" s="1"/>
  <c r="O29" i="33"/>
  <c r="Y32" i="33"/>
  <c r="AA32" i="33"/>
  <c r="M32" i="33"/>
  <c r="L32" i="33"/>
  <c r="N31" i="33"/>
  <c r="M31" i="33"/>
  <c r="T32" i="33"/>
  <c r="Y36" i="33"/>
  <c r="N35" i="33"/>
  <c r="AA36" i="33"/>
  <c r="M36" i="33"/>
  <c r="L36" i="33"/>
  <c r="T36" i="33"/>
  <c r="Z88" i="33"/>
  <c r="Z84" i="33"/>
  <c r="Z80" i="33"/>
  <c r="Z76" i="33"/>
  <c r="Z72" i="33"/>
  <c r="Y80" i="33"/>
  <c r="Y76" i="33"/>
  <c r="Z90" i="33"/>
  <c r="Z87" i="33"/>
  <c r="Z83" i="33"/>
  <c r="Z79" i="33"/>
  <c r="Z75" i="33"/>
  <c r="Y87" i="33"/>
  <c r="Y83" i="33"/>
  <c r="Y79" i="33"/>
  <c r="Z86" i="33"/>
  <c r="Z82" i="33"/>
  <c r="Z78" i="33"/>
  <c r="Z74" i="33"/>
  <c r="Z70" i="33"/>
  <c r="Y82" i="33"/>
  <c r="Y78" i="33"/>
  <c r="Z89" i="33"/>
  <c r="Z85" i="33"/>
  <c r="Z81" i="33"/>
  <c r="Z77" i="33"/>
  <c r="Z73" i="33"/>
  <c r="Y85" i="33"/>
  <c r="AD85" i="33" s="1"/>
  <c r="AO85" i="33" s="1"/>
  <c r="Y75" i="33"/>
  <c r="Y72" i="33"/>
  <c r="Z65" i="33"/>
  <c r="Z61" i="33"/>
  <c r="Z57" i="33"/>
  <c r="Z69" i="33"/>
  <c r="Y74" i="33"/>
  <c r="Z68" i="33"/>
  <c r="Z64" i="33"/>
  <c r="Z60" i="33"/>
  <c r="Z56" i="33"/>
  <c r="Y81" i="33"/>
  <c r="Y68" i="33"/>
  <c r="Y64" i="33"/>
  <c r="Y60" i="33"/>
  <c r="Y73" i="33"/>
  <c r="Z67" i="33"/>
  <c r="Z63" i="33"/>
  <c r="Y89" i="33"/>
  <c r="Y77" i="33"/>
  <c r="Y67" i="33"/>
  <c r="Y63" i="33"/>
  <c r="Y71" i="33"/>
  <c r="Y70" i="33"/>
  <c r="AD70" i="33" s="1"/>
  <c r="AO70" i="33" s="1"/>
  <c r="Z71" i="33"/>
  <c r="Z66" i="33"/>
  <c r="Z50" i="33"/>
  <c r="Z46" i="33"/>
  <c r="Z42" i="33"/>
  <c r="Z62" i="33"/>
  <c r="Z53" i="33"/>
  <c r="Z49" i="33"/>
  <c r="Z45" i="33"/>
  <c r="Y56" i="33"/>
  <c r="Y53" i="33"/>
  <c r="AD53" i="33" s="1"/>
  <c r="Y49" i="33"/>
  <c r="Z54" i="33"/>
  <c r="Z52" i="33"/>
  <c r="Z48" i="33"/>
  <c r="Y59" i="33"/>
  <c r="Z55" i="33"/>
  <c r="Z51" i="33"/>
  <c r="Z47" i="33"/>
  <c r="Z43" i="33"/>
  <c r="Z39" i="33"/>
  <c r="Y48" i="33"/>
  <c r="Z35" i="33"/>
  <c r="Z21" i="33"/>
  <c r="Z18" i="33"/>
  <c r="Y54" i="33"/>
  <c r="Z28" i="33"/>
  <c r="Z44" i="33"/>
  <c r="Y45" i="33"/>
  <c r="Y44" i="33"/>
  <c r="Z40" i="33"/>
  <c r="Z36" i="33"/>
  <c r="Z32" i="33"/>
  <c r="Z31" i="33"/>
  <c r="Z37" i="33"/>
  <c r="Y52" i="33"/>
  <c r="Z38" i="33"/>
  <c r="Y37" i="33"/>
  <c r="Z33" i="33"/>
  <c r="Z30" i="33"/>
  <c r="Z26" i="33"/>
  <c r="Z58" i="33"/>
  <c r="Z41" i="33"/>
  <c r="Y38" i="33"/>
  <c r="Z34" i="33"/>
  <c r="Y33" i="33"/>
  <c r="Z17" i="33"/>
  <c r="U21" i="33"/>
  <c r="M22" i="33"/>
  <c r="R22" i="33" s="1"/>
  <c r="Z22" i="33"/>
  <c r="U23" i="33"/>
  <c r="Z29" i="33"/>
  <c r="P32" i="33"/>
  <c r="O31" i="33"/>
  <c r="P36" i="33"/>
  <c r="U37" i="33"/>
  <c r="Y40" i="33"/>
  <c r="T42" i="33"/>
  <c r="P52" i="33"/>
  <c r="O52" i="33"/>
  <c r="O51" i="33"/>
  <c r="Z59" i="33"/>
  <c r="P29" i="33"/>
  <c r="AA29" i="33"/>
  <c r="N30" i="33"/>
  <c r="Q30" i="33" s="1"/>
  <c r="Y30" i="33"/>
  <c r="M33" i="33"/>
  <c r="N34" i="33"/>
  <c r="Q34" i="33" s="1"/>
  <c r="P46" i="33"/>
  <c r="O45" i="33"/>
  <c r="L46" i="33"/>
  <c r="Y51" i="33"/>
  <c r="T67" i="33"/>
  <c r="Y88" i="33"/>
  <c r="M27" i="33"/>
  <c r="R27" i="33" s="1"/>
  <c r="N33" i="33"/>
  <c r="AA34" i="33"/>
  <c r="AA35" i="33"/>
  <c r="AA42" i="33"/>
  <c r="T43" i="33"/>
  <c r="AA49" i="33"/>
  <c r="AA30" i="33"/>
  <c r="Y31" i="33"/>
  <c r="T35" i="33"/>
  <c r="Y39" i="33"/>
  <c r="R41" i="33"/>
  <c r="AA50" i="33"/>
  <c r="P51" i="33"/>
  <c r="P35" i="33"/>
  <c r="P42" i="33"/>
  <c r="P41" i="33"/>
  <c r="Y43" i="33"/>
  <c r="M43" i="33"/>
  <c r="L43" i="33"/>
  <c r="N42" i="33"/>
  <c r="P50" i="33"/>
  <c r="O49" i="33"/>
  <c r="Q49" i="33" s="1"/>
  <c r="L50" i="33"/>
  <c r="O56" i="33"/>
  <c r="P57" i="33"/>
  <c r="Q59" i="33"/>
  <c r="L29" i="33"/>
  <c r="T34" i="33"/>
  <c r="L35" i="33"/>
  <c r="AA38" i="33"/>
  <c r="L40" i="33"/>
  <c r="N39" i="33"/>
  <c r="T40" i="33"/>
  <c r="M40" i="33"/>
  <c r="R40" i="33" s="1"/>
  <c r="AA40" i="33"/>
  <c r="O41" i="33"/>
  <c r="L42" i="33"/>
  <c r="AA45" i="33"/>
  <c r="AE45" i="33" s="1"/>
  <c r="AP45" i="33" s="1"/>
  <c r="P48" i="33"/>
  <c r="O48" i="33"/>
  <c r="O47" i="33"/>
  <c r="AA53" i="33"/>
  <c r="AE53" i="33" s="1"/>
  <c r="AP53" i="33" s="1"/>
  <c r="T80" i="33"/>
  <c r="M29" i="33"/>
  <c r="T30" i="33"/>
  <c r="L33" i="33"/>
  <c r="N32" i="33"/>
  <c r="M35" i="33"/>
  <c r="R35" i="33" s="1"/>
  <c r="Y35" i="33"/>
  <c r="T38" i="33"/>
  <c r="L39" i="33"/>
  <c r="M42" i="33"/>
  <c r="R42" i="33" s="1"/>
  <c r="L44" i="33"/>
  <c r="N43" i="33"/>
  <c r="T44" i="33"/>
  <c r="M44" i="33"/>
  <c r="R44" i="33" s="1"/>
  <c r="AA44" i="33"/>
  <c r="Y47" i="33"/>
  <c r="N29" i="33"/>
  <c r="T33" i="33"/>
  <c r="T37" i="33"/>
  <c r="N36" i="33"/>
  <c r="M39" i="33"/>
  <c r="R39" i="33" s="1"/>
  <c r="AA39" i="33"/>
  <c r="N40" i="33"/>
  <c r="Q40" i="33" s="1"/>
  <c r="AA41" i="33"/>
  <c r="O43" i="33"/>
  <c r="P45" i="33"/>
  <c r="Q45" i="33" s="1"/>
  <c r="O46" i="33"/>
  <c r="L52" i="33"/>
  <c r="P56" i="33"/>
  <c r="Q56" i="33" s="1"/>
  <c r="L56" i="33"/>
  <c r="P55" i="33"/>
  <c r="M58" i="33"/>
  <c r="L58" i="33"/>
  <c r="T58" i="33"/>
  <c r="N57" i="33"/>
  <c r="N58" i="33"/>
  <c r="AA58" i="33"/>
  <c r="Y58" i="33"/>
  <c r="T41" i="33"/>
  <c r="T45" i="33"/>
  <c r="M48" i="33"/>
  <c r="R48" i="33" s="1"/>
  <c r="M52" i="33"/>
  <c r="P63" i="33"/>
  <c r="Q63" i="33" s="1"/>
  <c r="L63" i="33"/>
  <c r="P64" i="33"/>
  <c r="Q64" i="33" s="1"/>
  <c r="O63" i="33"/>
  <c r="L64" i="33"/>
  <c r="Y57" i="33"/>
  <c r="M57" i="33"/>
  <c r="R57" i="33" s="1"/>
  <c r="T57" i="33"/>
  <c r="O57" i="33"/>
  <c r="Y61" i="33"/>
  <c r="M61" i="33"/>
  <c r="L61" i="33"/>
  <c r="N60" i="33"/>
  <c r="T61" i="33"/>
  <c r="M60" i="33"/>
  <c r="AA61" i="33"/>
  <c r="O61" i="33"/>
  <c r="P62" i="33"/>
  <c r="Q62" i="33" s="1"/>
  <c r="P67" i="33"/>
  <c r="L67" i="33"/>
  <c r="P68" i="33"/>
  <c r="O67" i="33"/>
  <c r="L68" i="33"/>
  <c r="O62" i="33"/>
  <c r="R67" i="33"/>
  <c r="O77" i="33"/>
  <c r="P78" i="33"/>
  <c r="L78" i="33"/>
  <c r="M46" i="33"/>
  <c r="T47" i="33"/>
  <c r="M50" i="33"/>
  <c r="T51" i="33"/>
  <c r="T55" i="33"/>
  <c r="M56" i="33"/>
  <c r="AA57" i="33"/>
  <c r="O58" i="33"/>
  <c r="O59" i="33"/>
  <c r="R59" i="33" s="1"/>
  <c r="Y65" i="33"/>
  <c r="M65" i="33"/>
  <c r="L65" i="33"/>
  <c r="N64" i="33"/>
  <c r="T65" i="33"/>
  <c r="M64" i="33"/>
  <c r="AA65" i="33"/>
  <c r="O65" i="33"/>
  <c r="P66" i="33"/>
  <c r="R66" i="33" s="1"/>
  <c r="O70" i="33"/>
  <c r="P71" i="33"/>
  <c r="Q71" i="33" s="1"/>
  <c r="O71" i="33"/>
  <c r="P70" i="33"/>
  <c r="Q70" i="33" s="1"/>
  <c r="L71" i="33"/>
  <c r="R75" i="33"/>
  <c r="Y42" i="33"/>
  <c r="N46" i="33"/>
  <c r="Y46" i="33"/>
  <c r="L47" i="33"/>
  <c r="N50" i="33"/>
  <c r="Y50" i="33"/>
  <c r="L51" i="33"/>
  <c r="N56" i="33"/>
  <c r="L57" i="33"/>
  <c r="P58" i="33"/>
  <c r="O66" i="33"/>
  <c r="O74" i="33"/>
  <c r="P75" i="33"/>
  <c r="L75" i="33"/>
  <c r="P74" i="33"/>
  <c r="R81" i="33"/>
  <c r="M47" i="33"/>
  <c r="T48" i="33"/>
  <c r="M51" i="33"/>
  <c r="T52" i="33"/>
  <c r="M54" i="33"/>
  <c r="R54" i="33" s="1"/>
  <c r="L55" i="33"/>
  <c r="P60" i="33"/>
  <c r="Q60" i="33" s="1"/>
  <c r="L60" i="33"/>
  <c r="O64" i="33"/>
  <c r="AA69" i="33"/>
  <c r="N69" i="33"/>
  <c r="Y69" i="33"/>
  <c r="AD69" i="33" s="1"/>
  <c r="AO69" i="33" s="1"/>
  <c r="M69" i="33"/>
  <c r="L69" i="33"/>
  <c r="N68" i="33"/>
  <c r="T69" i="33"/>
  <c r="M68" i="33"/>
  <c r="N47" i="33"/>
  <c r="Q47" i="33" s="1"/>
  <c r="N51" i="33"/>
  <c r="T54" i="33"/>
  <c r="M55" i="33"/>
  <c r="R55" i="33" s="1"/>
  <c r="Y55" i="33"/>
  <c r="T59" i="33"/>
  <c r="T63" i="33"/>
  <c r="P61" i="33"/>
  <c r="Q61" i="33" s="1"/>
  <c r="N62" i="33"/>
  <c r="Y62" i="33"/>
  <c r="P65" i="33"/>
  <c r="N66" i="33"/>
  <c r="Y66" i="33"/>
  <c r="P69" i="33"/>
  <c r="Q69" i="33" s="1"/>
  <c r="T78" i="33"/>
  <c r="P82" i="33"/>
  <c r="O81" i="33"/>
  <c r="O88" i="33"/>
  <c r="L89" i="33"/>
  <c r="P89" i="33"/>
  <c r="AA62" i="33"/>
  <c r="AA66" i="33"/>
  <c r="T76" i="33"/>
  <c r="O79" i="33"/>
  <c r="R79" i="33" s="1"/>
  <c r="L80" i="33"/>
  <c r="O80" i="33"/>
  <c r="L81" i="33"/>
  <c r="P81" i="33"/>
  <c r="Q81" i="33" s="1"/>
  <c r="T86" i="33"/>
  <c r="O87" i="33"/>
  <c r="O75" i="33"/>
  <c r="P79" i="33"/>
  <c r="O78" i="33"/>
  <c r="L79" i="33"/>
  <c r="P86" i="33"/>
  <c r="Q86" i="33" s="1"/>
  <c r="O85" i="33"/>
  <c r="P87" i="33"/>
  <c r="Q87" i="33" s="1"/>
  <c r="O86" i="33"/>
  <c r="L87" i="33"/>
  <c r="P88" i="33"/>
  <c r="L76" i="33"/>
  <c r="R85" i="33"/>
  <c r="L86" i="33"/>
  <c r="T62" i="33"/>
  <c r="T66" i="33"/>
  <c r="O68" i="33"/>
  <c r="O72" i="33"/>
  <c r="R72" i="33" s="1"/>
  <c r="P80" i="33"/>
  <c r="Y84" i="33"/>
  <c r="O84" i="33"/>
  <c r="L85" i="33"/>
  <c r="P85" i="33"/>
  <c r="Q85" i="33" s="1"/>
  <c r="R86" i="33"/>
  <c r="AA90" i="33"/>
  <c r="N61" i="33"/>
  <c r="L62" i="33"/>
  <c r="N65" i="33"/>
  <c r="L66" i="33"/>
  <c r="T70" i="33"/>
  <c r="T72" i="33"/>
  <c r="T74" i="33"/>
  <c r="O83" i="33"/>
  <c r="L84" i="33"/>
  <c r="O89" i="33"/>
  <c r="O73" i="33"/>
  <c r="R73" i="33" s="1"/>
  <c r="P76" i="33"/>
  <c r="O76" i="33"/>
  <c r="L77" i="33"/>
  <c r="P77" i="33"/>
  <c r="T82" i="33"/>
  <c r="P83" i="33"/>
  <c r="O82" i="33"/>
  <c r="L83" i="33"/>
  <c r="R89" i="33"/>
  <c r="L90" i="33"/>
  <c r="M74" i="33"/>
  <c r="M78" i="33"/>
  <c r="R78" i="33" s="1"/>
  <c r="M82" i="33"/>
  <c r="R82" i="33" s="1"/>
  <c r="Y86" i="33"/>
  <c r="AD86" i="33" s="1"/>
  <c r="AO86" i="33" s="1"/>
  <c r="M71" i="33"/>
  <c r="T84" i="33"/>
  <c r="T88" i="33"/>
  <c r="L88" i="33"/>
  <c r="Y90" i="33"/>
  <c r="M84" i="33"/>
  <c r="R84" i="33" s="1"/>
  <c r="M88" i="33"/>
  <c r="N88" i="33"/>
  <c r="A10" i="28"/>
  <c r="A8" i="28"/>
  <c r="A4" i="28"/>
  <c r="AL4" i="29" s="1"/>
  <c r="AL5" i="29" s="1"/>
  <c r="AP3" i="29" s="1"/>
  <c r="AQ3" i="29" s="1"/>
  <c r="H50" i="28"/>
  <c r="J47" i="28"/>
  <c r="H31" i="28" s="1"/>
  <c r="H47" i="28"/>
  <c r="J46" i="28"/>
  <c r="H46" i="28"/>
  <c r="I31" i="28"/>
  <c r="G31" i="28"/>
  <c r="AL18" i="27"/>
  <c r="AL14" i="27"/>
  <c r="H50" i="26"/>
  <c r="J47" i="26"/>
  <c r="H31" i="26" s="1"/>
  <c r="H47" i="26"/>
  <c r="J46" i="26"/>
  <c r="H46" i="26"/>
  <c r="I31" i="26"/>
  <c r="G31" i="26"/>
  <c r="A10" i="26"/>
  <c r="AL10" i="27" s="1"/>
  <c r="S18" i="27" s="1"/>
  <c r="A8" i="26"/>
  <c r="AL8" i="27" s="1"/>
  <c r="S20" i="27" s="1"/>
  <c r="A4" i="26"/>
  <c r="AL4" i="27" s="1"/>
  <c r="AL5" i="27" s="1"/>
  <c r="H90" i="27"/>
  <c r="J90" i="27" s="1"/>
  <c r="G90" i="27"/>
  <c r="N89" i="27"/>
  <c r="H89" i="27"/>
  <c r="J89" i="27" s="1"/>
  <c r="G89" i="27"/>
  <c r="M89" i="27" s="1"/>
  <c r="N88" i="27"/>
  <c r="H88" i="27"/>
  <c r="J88" i="27" s="1"/>
  <c r="G88" i="27"/>
  <c r="M88" i="27" s="1"/>
  <c r="N87" i="27"/>
  <c r="H87" i="27"/>
  <c r="J87" i="27" s="1"/>
  <c r="G87" i="27"/>
  <c r="M87" i="27" s="1"/>
  <c r="H86" i="27"/>
  <c r="J86" i="27" s="1"/>
  <c r="G86" i="27"/>
  <c r="N85" i="27"/>
  <c r="M85" i="27"/>
  <c r="H85" i="27"/>
  <c r="J85" i="27" s="1"/>
  <c r="G85" i="27"/>
  <c r="N84" i="27"/>
  <c r="H84" i="27"/>
  <c r="J84" i="27" s="1"/>
  <c r="P83" i="27" s="1"/>
  <c r="G84" i="27"/>
  <c r="M84" i="27" s="1"/>
  <c r="N83" i="27"/>
  <c r="H83" i="27"/>
  <c r="J83" i="27" s="1"/>
  <c r="G83" i="27"/>
  <c r="M83" i="27" s="1"/>
  <c r="L82" i="27"/>
  <c r="H82" i="27"/>
  <c r="J82" i="27" s="1"/>
  <c r="G82" i="27"/>
  <c r="N81" i="27"/>
  <c r="M81" i="27"/>
  <c r="H81" i="27"/>
  <c r="J81" i="27" s="1"/>
  <c r="P81" i="27" s="1"/>
  <c r="G81" i="27"/>
  <c r="N80" i="27"/>
  <c r="H80" i="27"/>
  <c r="J80" i="27" s="1"/>
  <c r="O79" i="27" s="1"/>
  <c r="G80" i="27"/>
  <c r="M80" i="27" s="1"/>
  <c r="P79" i="27"/>
  <c r="H79" i="27"/>
  <c r="J79" i="27" s="1"/>
  <c r="G79" i="27"/>
  <c r="H78" i="27"/>
  <c r="J78" i="27" s="1"/>
  <c r="G78" i="27"/>
  <c r="N77" i="27"/>
  <c r="M77" i="27"/>
  <c r="H77" i="27"/>
  <c r="J77" i="27" s="1"/>
  <c r="G77" i="27"/>
  <c r="N76" i="27"/>
  <c r="H76" i="27"/>
  <c r="J76" i="27" s="1"/>
  <c r="G76" i="27"/>
  <c r="M76" i="27" s="1"/>
  <c r="P75" i="27"/>
  <c r="H75" i="27"/>
  <c r="J75" i="27" s="1"/>
  <c r="G75" i="27"/>
  <c r="L74" i="27"/>
  <c r="H74" i="27"/>
  <c r="J74" i="27" s="1"/>
  <c r="G74" i="27"/>
  <c r="M74" i="27" s="1"/>
  <c r="N73" i="27"/>
  <c r="M73" i="27"/>
  <c r="H73" i="27"/>
  <c r="J73" i="27" s="1"/>
  <c r="G73" i="27"/>
  <c r="P72" i="27"/>
  <c r="N72" i="27"/>
  <c r="L72" i="27"/>
  <c r="J72" i="27"/>
  <c r="O71" i="27" s="1"/>
  <c r="H72" i="27"/>
  <c r="G72" i="27"/>
  <c r="M72" i="27" s="1"/>
  <c r="P71" i="27"/>
  <c r="Q71" i="27" s="1"/>
  <c r="N71" i="27"/>
  <c r="M71" i="27"/>
  <c r="R71" i="27" s="1"/>
  <c r="H71" i="27"/>
  <c r="J71" i="27" s="1"/>
  <c r="G71" i="27"/>
  <c r="O70" i="27"/>
  <c r="L70" i="27"/>
  <c r="H70" i="27"/>
  <c r="J70" i="27" s="1"/>
  <c r="G70" i="27"/>
  <c r="M70" i="27" s="1"/>
  <c r="M69" i="27"/>
  <c r="H69" i="27"/>
  <c r="J69" i="27" s="1"/>
  <c r="O68" i="27" s="1"/>
  <c r="G69" i="27"/>
  <c r="P68" i="27"/>
  <c r="N68" i="27"/>
  <c r="L68" i="27"/>
  <c r="H68" i="27"/>
  <c r="J68" i="27" s="1"/>
  <c r="G68" i="27"/>
  <c r="N67" i="27"/>
  <c r="M67" i="27"/>
  <c r="L67" i="27"/>
  <c r="H67" i="27"/>
  <c r="J67" i="27" s="1"/>
  <c r="P67" i="27" s="1"/>
  <c r="G67" i="27"/>
  <c r="R66" i="27"/>
  <c r="P66" i="27"/>
  <c r="O66" i="27"/>
  <c r="N66" i="27"/>
  <c r="L66" i="27"/>
  <c r="H66" i="27"/>
  <c r="J66" i="27" s="1"/>
  <c r="O65" i="27" s="1"/>
  <c r="G66" i="27"/>
  <c r="M66" i="27" s="1"/>
  <c r="P65" i="27"/>
  <c r="H65" i="27"/>
  <c r="J65" i="27" s="1"/>
  <c r="G65" i="27"/>
  <c r="L64" i="27"/>
  <c r="H64" i="27"/>
  <c r="J64" i="27" s="1"/>
  <c r="G64" i="27"/>
  <c r="N63" i="27"/>
  <c r="M63" i="27"/>
  <c r="H63" i="27"/>
  <c r="J63" i="27" s="1"/>
  <c r="O62" i="27" s="1"/>
  <c r="G63" i="27"/>
  <c r="H62" i="27"/>
  <c r="J62" i="27" s="1"/>
  <c r="G62" i="27"/>
  <c r="M62" i="27" s="1"/>
  <c r="P61" i="27"/>
  <c r="M61" i="27"/>
  <c r="H61" i="27"/>
  <c r="J61" i="27" s="1"/>
  <c r="G61" i="27"/>
  <c r="N60" i="27"/>
  <c r="H60" i="27"/>
  <c r="J60" i="27" s="1"/>
  <c r="L60" i="27" s="1"/>
  <c r="G60" i="27"/>
  <c r="O59" i="27"/>
  <c r="N59" i="27"/>
  <c r="M59" i="27"/>
  <c r="H59" i="27"/>
  <c r="J59" i="27" s="1"/>
  <c r="G59" i="27"/>
  <c r="N58" i="27" s="1"/>
  <c r="J58" i="27"/>
  <c r="H58" i="27"/>
  <c r="G58" i="27"/>
  <c r="N57" i="27"/>
  <c r="H57" i="27"/>
  <c r="J57" i="27" s="1"/>
  <c r="G57" i="27"/>
  <c r="N56" i="27"/>
  <c r="H56" i="27"/>
  <c r="J56" i="27" s="1"/>
  <c r="G56" i="27"/>
  <c r="H55" i="27"/>
  <c r="J55" i="27" s="1"/>
  <c r="G55" i="27"/>
  <c r="N54" i="27"/>
  <c r="M54" i="27"/>
  <c r="H54" i="27"/>
  <c r="J54" i="27" s="1"/>
  <c r="L54" i="27" s="1"/>
  <c r="G54" i="27"/>
  <c r="N53" i="27"/>
  <c r="H53" i="27"/>
  <c r="J53" i="27" s="1"/>
  <c r="G53" i="27"/>
  <c r="M53" i="27" s="1"/>
  <c r="N52" i="27"/>
  <c r="H52" i="27"/>
  <c r="J52" i="27" s="1"/>
  <c r="P52" i="27" s="1"/>
  <c r="G52" i="27"/>
  <c r="H51" i="27"/>
  <c r="J51" i="27" s="1"/>
  <c r="G51" i="27"/>
  <c r="N50" i="27"/>
  <c r="M50" i="27"/>
  <c r="H50" i="27"/>
  <c r="J50" i="27" s="1"/>
  <c r="O49" i="27" s="1"/>
  <c r="G50" i="27"/>
  <c r="L49" i="27"/>
  <c r="H49" i="27"/>
  <c r="J49" i="27" s="1"/>
  <c r="G49" i="27"/>
  <c r="M49" i="27" s="1"/>
  <c r="M48" i="27"/>
  <c r="H48" i="27"/>
  <c r="J48" i="27" s="1"/>
  <c r="P48" i="27" s="1"/>
  <c r="G48" i="27"/>
  <c r="O47" i="27"/>
  <c r="N47" i="27"/>
  <c r="M47" i="27"/>
  <c r="J47" i="27"/>
  <c r="H47" i="27"/>
  <c r="G47" i="27"/>
  <c r="N46" i="27"/>
  <c r="H46" i="27"/>
  <c r="J46" i="27" s="1"/>
  <c r="G46" i="27"/>
  <c r="P45" i="27"/>
  <c r="L45" i="27"/>
  <c r="H45" i="27"/>
  <c r="J45" i="27" s="1"/>
  <c r="G45" i="27"/>
  <c r="P44" i="27"/>
  <c r="N44" i="27"/>
  <c r="L44" i="27"/>
  <c r="H44" i="27"/>
  <c r="J44" i="27" s="1"/>
  <c r="O43" i="27" s="1"/>
  <c r="G44" i="27"/>
  <c r="M44" i="27" s="1"/>
  <c r="P43" i="27"/>
  <c r="Q43" i="27" s="1"/>
  <c r="N43" i="27"/>
  <c r="L43" i="27"/>
  <c r="H43" i="27"/>
  <c r="J43" i="27" s="1"/>
  <c r="G43" i="27"/>
  <c r="M43" i="27" s="1"/>
  <c r="R43" i="27" s="1"/>
  <c r="P42" i="27"/>
  <c r="N42" i="27"/>
  <c r="L42" i="27"/>
  <c r="H42" i="27"/>
  <c r="J42" i="27" s="1"/>
  <c r="G42" i="27"/>
  <c r="N41" i="27"/>
  <c r="M41" i="27"/>
  <c r="H41" i="27"/>
  <c r="J41" i="27" s="1"/>
  <c r="O40" i="27" s="1"/>
  <c r="G41" i="27"/>
  <c r="N40" i="27"/>
  <c r="H40" i="27"/>
  <c r="J40" i="27" s="1"/>
  <c r="G40" i="27"/>
  <c r="M40" i="27" s="1"/>
  <c r="N39" i="27"/>
  <c r="H39" i="27"/>
  <c r="J39" i="27" s="1"/>
  <c r="O38" i="27" s="1"/>
  <c r="G39" i="27"/>
  <c r="M39" i="27" s="1"/>
  <c r="N38" i="27"/>
  <c r="H38" i="27"/>
  <c r="J38" i="27" s="1"/>
  <c r="P38" i="27" s="1"/>
  <c r="G38" i="27"/>
  <c r="J37" i="27"/>
  <c r="H37" i="27"/>
  <c r="G37" i="27"/>
  <c r="P36" i="27"/>
  <c r="H36" i="27"/>
  <c r="J36" i="27" s="1"/>
  <c r="G36" i="27"/>
  <c r="Y36" i="27" s="1"/>
  <c r="J35" i="27"/>
  <c r="O34" i="27" s="1"/>
  <c r="H35" i="27"/>
  <c r="G35" i="27"/>
  <c r="N34" i="27"/>
  <c r="M34" i="27"/>
  <c r="L34" i="27"/>
  <c r="H34" i="27"/>
  <c r="J34" i="27" s="1"/>
  <c r="P34" i="27" s="1"/>
  <c r="G34" i="27"/>
  <c r="R33" i="27"/>
  <c r="P33" i="27"/>
  <c r="O33" i="27"/>
  <c r="N33" i="27"/>
  <c r="L33" i="27"/>
  <c r="H33" i="27"/>
  <c r="J33" i="27" s="1"/>
  <c r="O32" i="27" s="1"/>
  <c r="G33" i="27"/>
  <c r="M33" i="27" s="1"/>
  <c r="P32" i="27"/>
  <c r="H32" i="27"/>
  <c r="J32" i="27" s="1"/>
  <c r="G32" i="27"/>
  <c r="N31" i="27" s="1"/>
  <c r="H31" i="27"/>
  <c r="J31" i="27" s="1"/>
  <c r="G31" i="27"/>
  <c r="M30" i="27"/>
  <c r="H30" i="27"/>
  <c r="J30" i="27" s="1"/>
  <c r="G30" i="27"/>
  <c r="H29" i="27"/>
  <c r="J29" i="27" s="1"/>
  <c r="G29" i="27"/>
  <c r="N28" i="27"/>
  <c r="M28" i="27"/>
  <c r="H28" i="27"/>
  <c r="J28" i="27" s="1"/>
  <c r="G28" i="27"/>
  <c r="M27" i="27" s="1"/>
  <c r="N27" i="27"/>
  <c r="H27" i="27"/>
  <c r="J27" i="27" s="1"/>
  <c r="P27" i="27" s="1"/>
  <c r="G27" i="27"/>
  <c r="M26" i="27"/>
  <c r="H26" i="27"/>
  <c r="J26" i="27" s="1"/>
  <c r="G26" i="27"/>
  <c r="Y25" i="27"/>
  <c r="L25" i="27"/>
  <c r="H25" i="27"/>
  <c r="J25" i="27" s="1"/>
  <c r="G25" i="27"/>
  <c r="N24" i="27"/>
  <c r="M24" i="27"/>
  <c r="H24" i="27"/>
  <c r="J24" i="27" s="1"/>
  <c r="G24" i="27"/>
  <c r="M23" i="27" s="1"/>
  <c r="P23" i="27"/>
  <c r="N23" i="27"/>
  <c r="L23" i="27"/>
  <c r="H23" i="27"/>
  <c r="J23" i="27" s="1"/>
  <c r="G23" i="27"/>
  <c r="O22" i="27"/>
  <c r="M22" i="27"/>
  <c r="H22" i="27"/>
  <c r="J22" i="27" s="1"/>
  <c r="G22" i="27"/>
  <c r="J21" i="27"/>
  <c r="O20" i="27" s="1"/>
  <c r="H21" i="27"/>
  <c r="G21" i="27"/>
  <c r="P20" i="27"/>
  <c r="L20" i="27"/>
  <c r="H20" i="27"/>
  <c r="J20" i="27" s="1"/>
  <c r="G20" i="27"/>
  <c r="N19" i="27"/>
  <c r="H19" i="27"/>
  <c r="J19" i="27" s="1"/>
  <c r="G19" i="27"/>
  <c r="M19" i="27" s="1"/>
  <c r="N18" i="27"/>
  <c r="L18" i="27"/>
  <c r="H18" i="27"/>
  <c r="J18" i="27" s="1"/>
  <c r="G18" i="27"/>
  <c r="M17" i="27" s="1"/>
  <c r="N17" i="27"/>
  <c r="H17" i="27"/>
  <c r="J17" i="27" s="1"/>
  <c r="Y17" i="27" s="1"/>
  <c r="G17" i="27"/>
  <c r="AL16" i="27"/>
  <c r="AK16" i="27"/>
  <c r="AK14" i="27" s="1"/>
  <c r="N16" i="27"/>
  <c r="H16" i="27"/>
  <c r="J16" i="27" s="1"/>
  <c r="O15" i="27" s="1"/>
  <c r="G16" i="27"/>
  <c r="M16" i="27" s="1"/>
  <c r="Y15" i="27"/>
  <c r="N15" i="27"/>
  <c r="M15" i="27"/>
  <c r="L15" i="27"/>
  <c r="H15" i="27"/>
  <c r="J15" i="27" s="1"/>
  <c r="P15" i="27" s="1"/>
  <c r="G15" i="27"/>
  <c r="S14" i="27"/>
  <c r="O14" i="27"/>
  <c r="M14" i="27"/>
  <c r="J14" i="27"/>
  <c r="P14" i="27" s="1"/>
  <c r="H14" i="27"/>
  <c r="G14" i="27"/>
  <c r="M13" i="27"/>
  <c r="J13" i="27"/>
  <c r="P12" i="27" s="1"/>
  <c r="H13" i="27"/>
  <c r="G13" i="27"/>
  <c r="S12" i="27"/>
  <c r="Y39" i="27" s="1"/>
  <c r="N12" i="27"/>
  <c r="L12" i="27"/>
  <c r="H12" i="27"/>
  <c r="J12" i="27" s="1"/>
  <c r="G12" i="27"/>
  <c r="M12" i="27" s="1"/>
  <c r="Y11" i="27"/>
  <c r="P11" i="27"/>
  <c r="N11" i="27"/>
  <c r="L11" i="27"/>
  <c r="H11" i="27"/>
  <c r="J11" i="27" s="1"/>
  <c r="G11" i="27"/>
  <c r="M11" i="27" s="1"/>
  <c r="O10" i="27"/>
  <c r="J10" i="27"/>
  <c r="P10" i="27" s="1"/>
  <c r="H10" i="27"/>
  <c r="G10" i="27"/>
  <c r="AK9" i="27"/>
  <c r="U9" i="27"/>
  <c r="S9" i="27"/>
  <c r="J9" i="27"/>
  <c r="H9" i="27"/>
  <c r="G9" i="27"/>
  <c r="N8" i="27"/>
  <c r="H8" i="27"/>
  <c r="J8" i="27" s="1"/>
  <c r="P8" i="27" s="1"/>
  <c r="G8" i="27"/>
  <c r="M8" i="27" s="1"/>
  <c r="S7" i="27"/>
  <c r="U20" i="27" s="1"/>
  <c r="O7" i="27"/>
  <c r="J7" i="27"/>
  <c r="H7" i="27"/>
  <c r="G7" i="27"/>
  <c r="Y7" i="27" s="1"/>
  <c r="T6" i="27"/>
  <c r="J6" i="27"/>
  <c r="O6" i="27" s="1"/>
  <c r="H6" i="27"/>
  <c r="G6" i="27"/>
  <c r="Y5" i="27"/>
  <c r="P5" i="27"/>
  <c r="L5" i="27"/>
  <c r="H5" i="27"/>
  <c r="J5" i="27" s="1"/>
  <c r="G5" i="27"/>
  <c r="M5" i="27" s="1"/>
  <c r="O4" i="27"/>
  <c r="J4" i="27"/>
  <c r="P4" i="27" s="1"/>
  <c r="H4" i="27"/>
  <c r="G4" i="27"/>
  <c r="T4" i="27" s="1"/>
  <c r="T3" i="27"/>
  <c r="J3" i="27"/>
  <c r="P3" i="27" s="1"/>
  <c r="H3" i="27"/>
  <c r="G3" i="27"/>
  <c r="AL2" i="27"/>
  <c r="AK2" i="27"/>
  <c r="J2" i="27"/>
  <c r="P2" i="27" s="1"/>
  <c r="H2" i="27"/>
  <c r="G2" i="27"/>
  <c r="A10" i="25"/>
  <c r="AL10" i="24" s="1"/>
  <c r="S18" i="24" s="1"/>
  <c r="A8" i="25"/>
  <c r="AL8" i="24" s="1"/>
  <c r="S20" i="24" s="1"/>
  <c r="A4" i="25"/>
  <c r="AL4" i="24" s="1"/>
  <c r="AL5" i="24" s="1"/>
  <c r="AL18" i="24"/>
  <c r="AL14" i="24"/>
  <c r="H50" i="25"/>
  <c r="J47" i="25"/>
  <c r="H31" i="25" s="1"/>
  <c r="H47" i="25"/>
  <c r="J46" i="25"/>
  <c r="H46" i="25"/>
  <c r="I31" i="25"/>
  <c r="G31" i="25"/>
  <c r="L90" i="24"/>
  <c r="H90" i="24"/>
  <c r="J90" i="24" s="1"/>
  <c r="G90" i="24"/>
  <c r="N89" i="24"/>
  <c r="M89" i="24"/>
  <c r="H89" i="24"/>
  <c r="J89" i="24" s="1"/>
  <c r="G89" i="24"/>
  <c r="N88" i="24"/>
  <c r="M88" i="24"/>
  <c r="H88" i="24"/>
  <c r="J88" i="24" s="1"/>
  <c r="P88" i="24" s="1"/>
  <c r="G88" i="24"/>
  <c r="H87" i="24"/>
  <c r="J87" i="24" s="1"/>
  <c r="G87" i="24"/>
  <c r="N86" i="24"/>
  <c r="H86" i="24"/>
  <c r="J86" i="24" s="1"/>
  <c r="G86" i="24"/>
  <c r="P85" i="24"/>
  <c r="N85" i="24"/>
  <c r="M85" i="24"/>
  <c r="H85" i="24"/>
  <c r="J85" i="24" s="1"/>
  <c r="G85" i="24"/>
  <c r="N84" i="24"/>
  <c r="M84" i="24"/>
  <c r="H84" i="24"/>
  <c r="J84" i="24" s="1"/>
  <c r="G84" i="24"/>
  <c r="L83" i="24"/>
  <c r="H83" i="24"/>
  <c r="J83" i="24" s="1"/>
  <c r="G83" i="24"/>
  <c r="N82" i="24"/>
  <c r="J82" i="24"/>
  <c r="H82" i="24"/>
  <c r="G82" i="24"/>
  <c r="N81" i="24"/>
  <c r="M81" i="24"/>
  <c r="L81" i="24"/>
  <c r="H81" i="24"/>
  <c r="J81" i="24" s="1"/>
  <c r="G81" i="24"/>
  <c r="P80" i="24"/>
  <c r="N80" i="24"/>
  <c r="M80" i="24"/>
  <c r="L80" i="24"/>
  <c r="H80" i="24"/>
  <c r="J80" i="24" s="1"/>
  <c r="O80" i="24" s="1"/>
  <c r="G80" i="24"/>
  <c r="O79" i="24"/>
  <c r="L79" i="24"/>
  <c r="H79" i="24"/>
  <c r="J79" i="24" s="1"/>
  <c r="P79" i="24" s="1"/>
  <c r="G79" i="24"/>
  <c r="J78" i="24"/>
  <c r="H78" i="24"/>
  <c r="G78" i="24"/>
  <c r="P77" i="24"/>
  <c r="J77" i="24"/>
  <c r="H77" i="24"/>
  <c r="G77" i="24"/>
  <c r="N76" i="24"/>
  <c r="M76" i="24"/>
  <c r="L76" i="24"/>
  <c r="H76" i="24"/>
  <c r="J76" i="24" s="1"/>
  <c r="G76" i="24"/>
  <c r="O75" i="24"/>
  <c r="L75" i="24"/>
  <c r="H75" i="24"/>
  <c r="J75" i="24" s="1"/>
  <c r="P75" i="24" s="1"/>
  <c r="G75" i="24"/>
  <c r="J74" i="24"/>
  <c r="H74" i="24"/>
  <c r="G74" i="24"/>
  <c r="P73" i="24"/>
  <c r="J73" i="24"/>
  <c r="H73" i="24"/>
  <c r="G73" i="24"/>
  <c r="P72" i="24"/>
  <c r="N72" i="24"/>
  <c r="M72" i="24"/>
  <c r="L72" i="24"/>
  <c r="H72" i="24"/>
  <c r="J72" i="24" s="1"/>
  <c r="G72" i="24"/>
  <c r="O71" i="24"/>
  <c r="L71" i="24"/>
  <c r="H71" i="24"/>
  <c r="J71" i="24" s="1"/>
  <c r="P71" i="24" s="1"/>
  <c r="G71" i="24"/>
  <c r="N70" i="24"/>
  <c r="J70" i="24"/>
  <c r="H70" i="24"/>
  <c r="G70" i="24"/>
  <c r="P69" i="24"/>
  <c r="N69" i="24"/>
  <c r="M69" i="24"/>
  <c r="J69" i="24"/>
  <c r="H69" i="24"/>
  <c r="G69" i="24"/>
  <c r="P68" i="24"/>
  <c r="J68" i="24"/>
  <c r="O68" i="24" s="1"/>
  <c r="H68" i="24"/>
  <c r="G68" i="24"/>
  <c r="H67" i="24"/>
  <c r="J67" i="24" s="1"/>
  <c r="G67" i="24"/>
  <c r="M66" i="24" s="1"/>
  <c r="L66" i="24"/>
  <c r="J66" i="24"/>
  <c r="H66" i="24"/>
  <c r="G66" i="24"/>
  <c r="P65" i="24"/>
  <c r="Q65" i="24" s="1"/>
  <c r="O65" i="24"/>
  <c r="N65" i="24"/>
  <c r="M65" i="24"/>
  <c r="J65" i="24"/>
  <c r="H65" i="24"/>
  <c r="G65" i="24"/>
  <c r="P64" i="24"/>
  <c r="J64" i="24"/>
  <c r="O64" i="24" s="1"/>
  <c r="H64" i="24"/>
  <c r="G64" i="24"/>
  <c r="H63" i="24"/>
  <c r="J63" i="24" s="1"/>
  <c r="G63" i="24"/>
  <c r="M62" i="24"/>
  <c r="J62" i="24"/>
  <c r="H62" i="24"/>
  <c r="G62" i="24"/>
  <c r="P61" i="24"/>
  <c r="N61" i="24"/>
  <c r="J61" i="24"/>
  <c r="H61" i="24"/>
  <c r="G61" i="24"/>
  <c r="Z60" i="24"/>
  <c r="J60" i="24"/>
  <c r="O60" i="24" s="1"/>
  <c r="H60" i="24"/>
  <c r="G60" i="24"/>
  <c r="J59" i="24"/>
  <c r="O58" i="24" s="1"/>
  <c r="H59" i="24"/>
  <c r="G59" i="24"/>
  <c r="N58" i="24"/>
  <c r="L58" i="24"/>
  <c r="H58" i="24"/>
  <c r="J58" i="24" s="1"/>
  <c r="P58" i="24" s="1"/>
  <c r="G58" i="24"/>
  <c r="N57" i="24" s="1"/>
  <c r="J57" i="24"/>
  <c r="H57" i="24"/>
  <c r="G57" i="24"/>
  <c r="J56" i="24"/>
  <c r="P56" i="24" s="1"/>
  <c r="H56" i="24"/>
  <c r="G56" i="24"/>
  <c r="J55" i="24"/>
  <c r="H55" i="24"/>
  <c r="G55" i="24"/>
  <c r="N54" i="24"/>
  <c r="L54" i="24"/>
  <c r="H54" i="24"/>
  <c r="J54" i="24" s="1"/>
  <c r="G54" i="24"/>
  <c r="P53" i="24"/>
  <c r="N53" i="24"/>
  <c r="J53" i="24"/>
  <c r="H53" i="24"/>
  <c r="G53" i="24"/>
  <c r="M53" i="24" s="1"/>
  <c r="J52" i="24"/>
  <c r="H52" i="24"/>
  <c r="G52" i="24"/>
  <c r="M51" i="24"/>
  <c r="J51" i="24"/>
  <c r="H51" i="24"/>
  <c r="G51" i="24"/>
  <c r="N50" i="24"/>
  <c r="L50" i="24"/>
  <c r="H50" i="24"/>
  <c r="J50" i="24" s="1"/>
  <c r="G50" i="24"/>
  <c r="M49" i="24"/>
  <c r="J49" i="24"/>
  <c r="H49" i="24"/>
  <c r="G49" i="24"/>
  <c r="Z48" i="24"/>
  <c r="O48" i="24"/>
  <c r="J48" i="24"/>
  <c r="H48" i="24"/>
  <c r="G48" i="24"/>
  <c r="L48" i="24" s="1"/>
  <c r="O47" i="24"/>
  <c r="J47" i="24"/>
  <c r="P47" i="24" s="1"/>
  <c r="H47" i="24"/>
  <c r="G47" i="24"/>
  <c r="Z46" i="24"/>
  <c r="O46" i="24"/>
  <c r="J46" i="24"/>
  <c r="H46" i="24"/>
  <c r="G46" i="24"/>
  <c r="M45" i="24"/>
  <c r="J45" i="24"/>
  <c r="H45" i="24"/>
  <c r="G45" i="24"/>
  <c r="M44" i="24"/>
  <c r="J44" i="24"/>
  <c r="H44" i="24"/>
  <c r="G44" i="24"/>
  <c r="Z43" i="24"/>
  <c r="J43" i="24"/>
  <c r="H43" i="24"/>
  <c r="G43" i="24"/>
  <c r="J42" i="24"/>
  <c r="H42" i="24"/>
  <c r="G42" i="24"/>
  <c r="M41" i="24"/>
  <c r="J41" i="24"/>
  <c r="P41" i="24" s="1"/>
  <c r="H41" i="24"/>
  <c r="G41" i="24"/>
  <c r="M40" i="24"/>
  <c r="J40" i="24"/>
  <c r="H40" i="24"/>
  <c r="G40" i="24"/>
  <c r="Z39" i="24"/>
  <c r="O39" i="24"/>
  <c r="N39" i="24"/>
  <c r="M39" i="24"/>
  <c r="L39" i="24"/>
  <c r="J39" i="24"/>
  <c r="H39" i="24"/>
  <c r="G39" i="24"/>
  <c r="P38" i="24"/>
  <c r="O38" i="24"/>
  <c r="J38" i="24"/>
  <c r="H38" i="24"/>
  <c r="G38" i="24"/>
  <c r="L37" i="24"/>
  <c r="H37" i="24"/>
  <c r="J37" i="24" s="1"/>
  <c r="P37" i="24" s="1"/>
  <c r="G37" i="24"/>
  <c r="Z36" i="24"/>
  <c r="Y36" i="24"/>
  <c r="O36" i="24"/>
  <c r="M36" i="24"/>
  <c r="L36" i="24"/>
  <c r="J36" i="24"/>
  <c r="H36" i="24"/>
  <c r="G36" i="24"/>
  <c r="P35" i="24"/>
  <c r="O35" i="24"/>
  <c r="J35" i="24"/>
  <c r="H35" i="24"/>
  <c r="G35" i="24"/>
  <c r="J34" i="24"/>
  <c r="H34" i="24"/>
  <c r="G34" i="24"/>
  <c r="M33" i="24"/>
  <c r="H33" i="24"/>
  <c r="J33" i="24" s="1"/>
  <c r="G33" i="24"/>
  <c r="Z32" i="24"/>
  <c r="Y32" i="24"/>
  <c r="N32" i="24"/>
  <c r="M32" i="24"/>
  <c r="L32" i="24"/>
  <c r="J32" i="24"/>
  <c r="H32" i="24"/>
  <c r="G32" i="24"/>
  <c r="P31" i="24"/>
  <c r="O31" i="24"/>
  <c r="J31" i="24"/>
  <c r="H31" i="24"/>
  <c r="G31" i="24"/>
  <c r="J30" i="24"/>
  <c r="H30" i="24"/>
  <c r="G30" i="24"/>
  <c r="Z30" i="24" s="1"/>
  <c r="H29" i="24"/>
  <c r="J29" i="24" s="1"/>
  <c r="G29" i="24"/>
  <c r="Z28" i="24"/>
  <c r="Y28" i="24"/>
  <c r="N28" i="24"/>
  <c r="M28" i="24"/>
  <c r="L28" i="24"/>
  <c r="J28" i="24"/>
  <c r="H28" i="24"/>
  <c r="G28" i="24"/>
  <c r="P27" i="24"/>
  <c r="O27" i="24"/>
  <c r="M27" i="24"/>
  <c r="J27" i="24"/>
  <c r="H27" i="24"/>
  <c r="G27" i="24"/>
  <c r="H26" i="24"/>
  <c r="J26" i="24" s="1"/>
  <c r="G26" i="24"/>
  <c r="M25" i="24"/>
  <c r="J25" i="24"/>
  <c r="Z25" i="24" s="1"/>
  <c r="H25" i="24"/>
  <c r="G25" i="24"/>
  <c r="Z24" i="24"/>
  <c r="Y24" i="24"/>
  <c r="O24" i="24"/>
  <c r="N24" i="24"/>
  <c r="M24" i="24"/>
  <c r="L24" i="24"/>
  <c r="J24" i="24"/>
  <c r="H24" i="24"/>
  <c r="G24" i="24"/>
  <c r="P23" i="24"/>
  <c r="O23" i="24"/>
  <c r="M23" i="24"/>
  <c r="J23" i="24"/>
  <c r="H23" i="24"/>
  <c r="G23" i="24"/>
  <c r="J22" i="24"/>
  <c r="H22" i="24"/>
  <c r="G22" i="24"/>
  <c r="T22" i="24" s="1"/>
  <c r="Y21" i="24"/>
  <c r="N21" i="24"/>
  <c r="M21" i="24"/>
  <c r="L21" i="24"/>
  <c r="J21" i="24"/>
  <c r="H21" i="24"/>
  <c r="G21" i="24"/>
  <c r="Y20" i="24"/>
  <c r="P20" i="24"/>
  <c r="O20" i="24"/>
  <c r="J20" i="24"/>
  <c r="H20" i="24"/>
  <c r="G20" i="24"/>
  <c r="O19" i="24"/>
  <c r="J19" i="24"/>
  <c r="P19" i="24" s="1"/>
  <c r="H19" i="24"/>
  <c r="G19" i="24"/>
  <c r="Z18" i="24"/>
  <c r="O18" i="24"/>
  <c r="M18" i="24"/>
  <c r="J18" i="24"/>
  <c r="Y18" i="24" s="1"/>
  <c r="H18" i="24"/>
  <c r="G18" i="24"/>
  <c r="H17" i="24"/>
  <c r="J17" i="24" s="1"/>
  <c r="G17" i="24"/>
  <c r="AL16" i="24"/>
  <c r="AK14" i="24" s="1"/>
  <c r="AK16" i="24"/>
  <c r="N16" i="24"/>
  <c r="M16" i="24"/>
  <c r="H16" i="24"/>
  <c r="J16" i="24" s="1"/>
  <c r="G16" i="24"/>
  <c r="M15" i="24"/>
  <c r="L15" i="24"/>
  <c r="H15" i="24"/>
  <c r="J15" i="24" s="1"/>
  <c r="G15" i="24"/>
  <c r="S14" i="24"/>
  <c r="M14" i="24"/>
  <c r="H14" i="24"/>
  <c r="J14" i="24" s="1"/>
  <c r="P14" i="24" s="1"/>
  <c r="G14" i="24"/>
  <c r="Z13" i="24"/>
  <c r="O13" i="24"/>
  <c r="J13" i="24"/>
  <c r="O12" i="24" s="1"/>
  <c r="H13" i="24"/>
  <c r="G13" i="24"/>
  <c r="S12" i="24"/>
  <c r="Z38" i="24" s="1"/>
  <c r="H12" i="24"/>
  <c r="J12" i="24" s="1"/>
  <c r="G12" i="24"/>
  <c r="T11" i="24"/>
  <c r="J11" i="24"/>
  <c r="O10" i="24" s="1"/>
  <c r="H11" i="24"/>
  <c r="G11" i="24"/>
  <c r="Y11" i="24" s="1"/>
  <c r="Z10" i="24"/>
  <c r="J10" i="24"/>
  <c r="H10" i="24"/>
  <c r="G10" i="24"/>
  <c r="AK9" i="24"/>
  <c r="Y9" i="24"/>
  <c r="S9" i="24"/>
  <c r="U24" i="24" s="1"/>
  <c r="P9" i="24"/>
  <c r="M9" i="24"/>
  <c r="J9" i="24"/>
  <c r="H9" i="24"/>
  <c r="G9" i="24"/>
  <c r="H8" i="24"/>
  <c r="J8" i="24" s="1"/>
  <c r="G8" i="24"/>
  <c r="M7" i="24" s="1"/>
  <c r="Z7" i="24"/>
  <c r="S7" i="24"/>
  <c r="U33" i="24" s="1"/>
  <c r="P7" i="24"/>
  <c r="L7" i="24"/>
  <c r="J7" i="24"/>
  <c r="H7" i="24"/>
  <c r="G7" i="24"/>
  <c r="Y7" i="24" s="1"/>
  <c r="Z6" i="24"/>
  <c r="P6" i="24"/>
  <c r="O6" i="24"/>
  <c r="M6" i="24"/>
  <c r="J6" i="24"/>
  <c r="Y6" i="24" s="1"/>
  <c r="H6" i="24"/>
  <c r="G6" i="24"/>
  <c r="L6" i="24" s="1"/>
  <c r="Z5" i="24"/>
  <c r="Y5" i="24"/>
  <c r="P5" i="24"/>
  <c r="O5" i="24"/>
  <c r="N5" i="24"/>
  <c r="M5" i="24"/>
  <c r="R5" i="24" s="1"/>
  <c r="J5" i="24"/>
  <c r="H5" i="24"/>
  <c r="G5" i="24"/>
  <c r="L5" i="24" s="1"/>
  <c r="T4" i="24"/>
  <c r="P4" i="24"/>
  <c r="J4" i="24"/>
  <c r="H4" i="24"/>
  <c r="G4" i="24"/>
  <c r="H3" i="24"/>
  <c r="J3" i="24" s="1"/>
  <c r="G3" i="24"/>
  <c r="AL2" i="24"/>
  <c r="AK2" i="24"/>
  <c r="N2" i="24"/>
  <c r="J2" i="24"/>
  <c r="H2" i="24"/>
  <c r="G2" i="24"/>
  <c r="Y2" i="24" s="1"/>
  <c r="A10" i="23"/>
  <c r="AL10" i="22" s="1"/>
  <c r="S18" i="22" s="1"/>
  <c r="A8" i="23"/>
  <c r="AL8" i="22" s="1"/>
  <c r="S20" i="22" s="1"/>
  <c r="A4" i="23"/>
  <c r="AL4" i="22" s="1"/>
  <c r="AL5" i="22" s="1"/>
  <c r="AL18" i="22"/>
  <c r="H50" i="23"/>
  <c r="J47" i="23"/>
  <c r="H31" i="23" s="1"/>
  <c r="H47" i="23"/>
  <c r="J46" i="23"/>
  <c r="H46" i="23"/>
  <c r="I31" i="23"/>
  <c r="AL14" i="22" s="1"/>
  <c r="AK14" i="22" s="1"/>
  <c r="G31" i="23"/>
  <c r="L90" i="22"/>
  <c r="H90" i="22"/>
  <c r="J90" i="22" s="1"/>
  <c r="G90" i="22"/>
  <c r="H89" i="22"/>
  <c r="J89" i="22" s="1"/>
  <c r="G89" i="22"/>
  <c r="P88" i="22"/>
  <c r="L88" i="22"/>
  <c r="H88" i="22"/>
  <c r="J88" i="22" s="1"/>
  <c r="G88" i="22"/>
  <c r="N87" i="22"/>
  <c r="M87" i="22"/>
  <c r="H87" i="22"/>
  <c r="J87" i="22" s="1"/>
  <c r="G87" i="22"/>
  <c r="N86" i="22"/>
  <c r="M86" i="22"/>
  <c r="H86" i="22"/>
  <c r="J86" i="22" s="1"/>
  <c r="G86" i="22"/>
  <c r="H85" i="22"/>
  <c r="J85" i="22" s="1"/>
  <c r="G85" i="22"/>
  <c r="P84" i="22"/>
  <c r="L84" i="22"/>
  <c r="H84" i="22"/>
  <c r="J84" i="22" s="1"/>
  <c r="G84" i="22"/>
  <c r="N83" i="22"/>
  <c r="M83" i="22"/>
  <c r="J83" i="22"/>
  <c r="H83" i="22"/>
  <c r="G83" i="22"/>
  <c r="N82" i="22"/>
  <c r="M82" i="22"/>
  <c r="H82" i="22"/>
  <c r="J82" i="22" s="1"/>
  <c r="G82" i="22"/>
  <c r="H81" i="22"/>
  <c r="J81" i="22" s="1"/>
  <c r="G81" i="22"/>
  <c r="L80" i="22"/>
  <c r="H80" i="22"/>
  <c r="J80" i="22" s="1"/>
  <c r="O79" i="22" s="1"/>
  <c r="G80" i="22"/>
  <c r="P79" i="22"/>
  <c r="Q79" i="22" s="1"/>
  <c r="N79" i="22"/>
  <c r="M79" i="22"/>
  <c r="L79" i="22"/>
  <c r="J79" i="22"/>
  <c r="H79" i="22"/>
  <c r="G79" i="22"/>
  <c r="P78" i="22"/>
  <c r="O78" i="22"/>
  <c r="N78" i="22"/>
  <c r="M78" i="22"/>
  <c r="L78" i="22"/>
  <c r="H78" i="22"/>
  <c r="J78" i="22" s="1"/>
  <c r="G78" i="22"/>
  <c r="L77" i="22"/>
  <c r="H77" i="22"/>
  <c r="J77" i="22" s="1"/>
  <c r="P77" i="22" s="1"/>
  <c r="G77" i="22"/>
  <c r="L76" i="22"/>
  <c r="J76" i="22"/>
  <c r="H76" i="22"/>
  <c r="G76" i="22"/>
  <c r="L75" i="22"/>
  <c r="J75" i="22"/>
  <c r="O74" i="22" s="1"/>
  <c r="H75" i="22"/>
  <c r="G75" i="22"/>
  <c r="N74" i="22"/>
  <c r="H74" i="22"/>
  <c r="J74" i="22" s="1"/>
  <c r="L74" i="22" s="1"/>
  <c r="G74" i="22"/>
  <c r="N73" i="22"/>
  <c r="M73" i="22"/>
  <c r="H73" i="22"/>
  <c r="J73" i="22" s="1"/>
  <c r="L73" i="22" s="1"/>
  <c r="G73" i="22"/>
  <c r="N72" i="22"/>
  <c r="L72" i="22"/>
  <c r="J72" i="22"/>
  <c r="H72" i="22"/>
  <c r="G72" i="22"/>
  <c r="M72" i="22" s="1"/>
  <c r="J71" i="22"/>
  <c r="H71" i="22"/>
  <c r="G71" i="22"/>
  <c r="L70" i="22"/>
  <c r="H70" i="22"/>
  <c r="J70" i="22" s="1"/>
  <c r="G70" i="22"/>
  <c r="P69" i="22"/>
  <c r="N69" i="22"/>
  <c r="M69" i="22"/>
  <c r="H69" i="22"/>
  <c r="J69" i="22" s="1"/>
  <c r="L69" i="22" s="1"/>
  <c r="G69" i="22"/>
  <c r="H68" i="22"/>
  <c r="J68" i="22" s="1"/>
  <c r="G68" i="22"/>
  <c r="L67" i="22"/>
  <c r="J67" i="22"/>
  <c r="H67" i="22"/>
  <c r="G67" i="22"/>
  <c r="N66" i="22"/>
  <c r="M66" i="22"/>
  <c r="L66" i="22"/>
  <c r="J66" i="22"/>
  <c r="H66" i="22"/>
  <c r="G66" i="22"/>
  <c r="N65" i="22"/>
  <c r="M65" i="22"/>
  <c r="H65" i="22"/>
  <c r="J65" i="22" s="1"/>
  <c r="G65" i="22"/>
  <c r="H64" i="22"/>
  <c r="J64" i="22" s="1"/>
  <c r="G64" i="22"/>
  <c r="L63" i="22"/>
  <c r="J63" i="22"/>
  <c r="H63" i="22"/>
  <c r="G63" i="22"/>
  <c r="H62" i="22"/>
  <c r="J62" i="22" s="1"/>
  <c r="G62" i="22"/>
  <c r="P61" i="22"/>
  <c r="J61" i="22"/>
  <c r="H61" i="22"/>
  <c r="G61" i="22"/>
  <c r="M60" i="22"/>
  <c r="J60" i="22"/>
  <c r="H60" i="22"/>
  <c r="G60" i="22"/>
  <c r="M59" i="22"/>
  <c r="J59" i="22"/>
  <c r="H59" i="22"/>
  <c r="G59" i="22"/>
  <c r="H58" i="22"/>
  <c r="J58" i="22" s="1"/>
  <c r="G58" i="22"/>
  <c r="H57" i="22"/>
  <c r="J57" i="22" s="1"/>
  <c r="G57" i="22"/>
  <c r="N56" i="22"/>
  <c r="M56" i="22"/>
  <c r="J56" i="22"/>
  <c r="H56" i="22"/>
  <c r="G56" i="22"/>
  <c r="N55" i="22"/>
  <c r="M55" i="22"/>
  <c r="J55" i="22"/>
  <c r="L55" i="22" s="1"/>
  <c r="H55" i="22"/>
  <c r="G55" i="22"/>
  <c r="H54" i="22"/>
  <c r="J54" i="22" s="1"/>
  <c r="G54" i="22"/>
  <c r="H53" i="22"/>
  <c r="J53" i="22" s="1"/>
  <c r="G53" i="22"/>
  <c r="H52" i="22"/>
  <c r="J52" i="22" s="1"/>
  <c r="G52" i="22"/>
  <c r="N51" i="22"/>
  <c r="M51" i="22"/>
  <c r="J51" i="22"/>
  <c r="H51" i="22"/>
  <c r="G51" i="22"/>
  <c r="H50" i="22"/>
  <c r="J50" i="22" s="1"/>
  <c r="G50" i="22"/>
  <c r="P49" i="22"/>
  <c r="H49" i="22"/>
  <c r="J49" i="22" s="1"/>
  <c r="G49" i="22"/>
  <c r="N48" i="22"/>
  <c r="H48" i="22"/>
  <c r="J48" i="22" s="1"/>
  <c r="G48" i="22"/>
  <c r="N47" i="22"/>
  <c r="M47" i="22"/>
  <c r="H47" i="22"/>
  <c r="J47" i="22" s="1"/>
  <c r="G47" i="22"/>
  <c r="L46" i="22"/>
  <c r="H46" i="22"/>
  <c r="J46" i="22" s="1"/>
  <c r="G46" i="22"/>
  <c r="O45" i="22"/>
  <c r="H45" i="22"/>
  <c r="J45" i="22" s="1"/>
  <c r="G45" i="22"/>
  <c r="N44" i="22"/>
  <c r="M44" i="22"/>
  <c r="L44" i="22"/>
  <c r="H44" i="22"/>
  <c r="J44" i="22" s="1"/>
  <c r="O43" i="22" s="1"/>
  <c r="G44" i="22"/>
  <c r="N43" i="22"/>
  <c r="M43" i="22"/>
  <c r="R43" i="22" s="1"/>
  <c r="L43" i="22"/>
  <c r="J43" i="22"/>
  <c r="P43" i="22" s="1"/>
  <c r="H43" i="22"/>
  <c r="G43" i="22"/>
  <c r="O42" i="22"/>
  <c r="H42" i="22"/>
  <c r="J42" i="22" s="1"/>
  <c r="P42" i="22" s="1"/>
  <c r="G42" i="22"/>
  <c r="N41" i="22" s="1"/>
  <c r="H41" i="22"/>
  <c r="J41" i="22" s="1"/>
  <c r="G41" i="22"/>
  <c r="N40" i="22"/>
  <c r="M40" i="22"/>
  <c r="J40" i="22"/>
  <c r="H40" i="22"/>
  <c r="G40" i="22"/>
  <c r="N39" i="22"/>
  <c r="M39" i="22"/>
  <c r="H39" i="22"/>
  <c r="J39" i="22" s="1"/>
  <c r="G39" i="22"/>
  <c r="Y38" i="22"/>
  <c r="M38" i="22"/>
  <c r="H38" i="22"/>
  <c r="J38" i="22" s="1"/>
  <c r="G38" i="22"/>
  <c r="H37" i="22"/>
  <c r="J37" i="22" s="1"/>
  <c r="P37" i="22" s="1"/>
  <c r="G37" i="22"/>
  <c r="Y36" i="22"/>
  <c r="N36" i="22"/>
  <c r="M36" i="22"/>
  <c r="L36" i="22"/>
  <c r="J36" i="22"/>
  <c r="H36" i="22"/>
  <c r="G36" i="22"/>
  <c r="Z35" i="22"/>
  <c r="N35" i="22"/>
  <c r="M35" i="22"/>
  <c r="J35" i="22"/>
  <c r="H35" i="22"/>
  <c r="G35" i="22"/>
  <c r="M34" i="22"/>
  <c r="J34" i="22"/>
  <c r="H34" i="22"/>
  <c r="G34" i="22"/>
  <c r="H33" i="22"/>
  <c r="J33" i="22" s="1"/>
  <c r="O32" i="22" s="1"/>
  <c r="G33" i="22"/>
  <c r="Z32" i="22"/>
  <c r="J32" i="22"/>
  <c r="H32" i="22"/>
  <c r="G32" i="22"/>
  <c r="N31" i="22"/>
  <c r="M31" i="22"/>
  <c r="L31" i="22"/>
  <c r="J31" i="22"/>
  <c r="H31" i="22"/>
  <c r="G31" i="22"/>
  <c r="M30" i="22"/>
  <c r="J30" i="22"/>
  <c r="H30" i="22"/>
  <c r="G30" i="22"/>
  <c r="H29" i="22"/>
  <c r="J29" i="22" s="1"/>
  <c r="G29" i="22"/>
  <c r="J28" i="22"/>
  <c r="O27" i="22" s="1"/>
  <c r="H28" i="22"/>
  <c r="G28" i="22"/>
  <c r="N27" i="22"/>
  <c r="M27" i="22"/>
  <c r="L27" i="22"/>
  <c r="J27" i="22"/>
  <c r="H27" i="22"/>
  <c r="G27" i="22"/>
  <c r="M26" i="22"/>
  <c r="H26" i="22"/>
  <c r="J26" i="22" s="1"/>
  <c r="G26" i="22"/>
  <c r="H25" i="22"/>
  <c r="J25" i="22" s="1"/>
  <c r="G25" i="22"/>
  <c r="N24" i="22"/>
  <c r="M24" i="22"/>
  <c r="J24" i="22"/>
  <c r="H24" i="22"/>
  <c r="G24" i="22"/>
  <c r="U23" i="22"/>
  <c r="J23" i="22"/>
  <c r="H23" i="22"/>
  <c r="G23" i="22"/>
  <c r="H22" i="22"/>
  <c r="J22" i="22" s="1"/>
  <c r="G22" i="22"/>
  <c r="J21" i="22"/>
  <c r="P21" i="22" s="1"/>
  <c r="H21" i="22"/>
  <c r="G21" i="22"/>
  <c r="H20" i="22"/>
  <c r="J20" i="22" s="1"/>
  <c r="G20" i="22"/>
  <c r="M20" i="22" s="1"/>
  <c r="H19" i="22"/>
  <c r="J19" i="22" s="1"/>
  <c r="G19" i="22"/>
  <c r="Z18" i="22"/>
  <c r="N18" i="22"/>
  <c r="H18" i="22"/>
  <c r="J18" i="22" s="1"/>
  <c r="O17" i="22" s="1"/>
  <c r="G18" i="22"/>
  <c r="P17" i="22"/>
  <c r="J17" i="22"/>
  <c r="O16" i="22" s="1"/>
  <c r="H17" i="22"/>
  <c r="G17" i="22"/>
  <c r="AL16" i="22"/>
  <c r="AK16" i="22"/>
  <c r="N16" i="22"/>
  <c r="M16" i="22"/>
  <c r="L16" i="22"/>
  <c r="J16" i="22"/>
  <c r="H16" i="22"/>
  <c r="G16" i="22"/>
  <c r="P15" i="22"/>
  <c r="O15" i="22"/>
  <c r="M15" i="22"/>
  <c r="H15" i="22"/>
  <c r="J15" i="22" s="1"/>
  <c r="G15" i="22"/>
  <c r="U14" i="22"/>
  <c r="S14" i="22"/>
  <c r="N14" i="22"/>
  <c r="M14" i="22"/>
  <c r="J14" i="22"/>
  <c r="H14" i="22"/>
  <c r="G14" i="22"/>
  <c r="Z13" i="22"/>
  <c r="N13" i="22"/>
  <c r="M13" i="22"/>
  <c r="H13" i="22"/>
  <c r="J13" i="22" s="1"/>
  <c r="G13" i="22"/>
  <c r="S12" i="22"/>
  <c r="Y63" i="22" s="1"/>
  <c r="H12" i="22"/>
  <c r="J12" i="22" s="1"/>
  <c r="G12" i="22"/>
  <c r="M12" i="22" s="1"/>
  <c r="H11" i="22"/>
  <c r="J11" i="22" s="1"/>
  <c r="G11" i="22"/>
  <c r="Z10" i="22"/>
  <c r="H10" i="22"/>
  <c r="J10" i="22" s="1"/>
  <c r="G10" i="22"/>
  <c r="AK9" i="22"/>
  <c r="S9" i="22"/>
  <c r="H9" i="22"/>
  <c r="J9" i="22" s="1"/>
  <c r="G9" i="22"/>
  <c r="T9" i="22" s="1"/>
  <c r="Z8" i="22"/>
  <c r="Y8" i="22"/>
  <c r="M8" i="22"/>
  <c r="L8" i="22"/>
  <c r="J8" i="22"/>
  <c r="H8" i="22"/>
  <c r="G8" i="22"/>
  <c r="Y7" i="22"/>
  <c r="T7" i="22"/>
  <c r="S7" i="22"/>
  <c r="T39" i="22" s="1"/>
  <c r="N7" i="22"/>
  <c r="L7" i="22"/>
  <c r="J7" i="22"/>
  <c r="H7" i="22"/>
  <c r="G7" i="22"/>
  <c r="M7" i="22" s="1"/>
  <c r="J6" i="22"/>
  <c r="H6" i="22"/>
  <c r="G6" i="22"/>
  <c r="Y5" i="22"/>
  <c r="U5" i="22"/>
  <c r="M5" i="22"/>
  <c r="L5" i="22"/>
  <c r="H5" i="22"/>
  <c r="J5" i="22" s="1"/>
  <c r="G5" i="22"/>
  <c r="T5" i="22" s="1"/>
  <c r="O4" i="22"/>
  <c r="H4" i="22"/>
  <c r="J4" i="22" s="1"/>
  <c r="G4" i="22"/>
  <c r="Z4" i="22" s="1"/>
  <c r="J3" i="22"/>
  <c r="P3" i="22" s="1"/>
  <c r="H3" i="22"/>
  <c r="G3" i="22"/>
  <c r="T3" i="22" s="1"/>
  <c r="AL2" i="22"/>
  <c r="AK2" i="22"/>
  <c r="Z2" i="22"/>
  <c r="Y2" i="22"/>
  <c r="M2" i="22"/>
  <c r="H2" i="22"/>
  <c r="J2" i="22" s="1"/>
  <c r="G2" i="22"/>
  <c r="U2" i="22" s="1"/>
  <c r="V14" i="20"/>
  <c r="V10" i="20"/>
  <c r="H90" i="21"/>
  <c r="J90" i="21" s="1"/>
  <c r="G90" i="21"/>
  <c r="J89" i="21"/>
  <c r="L89" i="21" s="1"/>
  <c r="H89" i="21"/>
  <c r="G89" i="21"/>
  <c r="H88" i="21"/>
  <c r="J88" i="21" s="1"/>
  <c r="G88" i="21"/>
  <c r="L88" i="21" s="1"/>
  <c r="J87" i="21"/>
  <c r="L87" i="21" s="1"/>
  <c r="H87" i="21"/>
  <c r="G87" i="21"/>
  <c r="J86" i="21"/>
  <c r="H86" i="21"/>
  <c r="G86" i="21"/>
  <c r="J85" i="21"/>
  <c r="L85" i="21" s="1"/>
  <c r="H85" i="21"/>
  <c r="G85" i="21"/>
  <c r="H84" i="21"/>
  <c r="J84" i="21" s="1"/>
  <c r="G84" i="21"/>
  <c r="J83" i="21"/>
  <c r="H83" i="21"/>
  <c r="G83" i="21"/>
  <c r="J82" i="21"/>
  <c r="H82" i="21"/>
  <c r="G82" i="21"/>
  <c r="J81" i="21"/>
  <c r="L81" i="21" s="1"/>
  <c r="H81" i="21"/>
  <c r="G81" i="21"/>
  <c r="H80" i="21"/>
  <c r="J80" i="21" s="1"/>
  <c r="G80" i="21"/>
  <c r="L80" i="21" s="1"/>
  <c r="J79" i="21"/>
  <c r="L79" i="21" s="1"/>
  <c r="H79" i="21"/>
  <c r="G79" i="21"/>
  <c r="J78" i="21"/>
  <c r="L78" i="21" s="1"/>
  <c r="H78" i="21"/>
  <c r="G78" i="21"/>
  <c r="J77" i="21"/>
  <c r="L77" i="21" s="1"/>
  <c r="H77" i="21"/>
  <c r="G77" i="21"/>
  <c r="H76" i="21"/>
  <c r="J76" i="21" s="1"/>
  <c r="G76" i="21"/>
  <c r="L76" i="21" s="1"/>
  <c r="J75" i="21"/>
  <c r="L75" i="21" s="1"/>
  <c r="H75" i="21"/>
  <c r="G75" i="21"/>
  <c r="J74" i="21"/>
  <c r="L74" i="21" s="1"/>
  <c r="H74" i="21"/>
  <c r="G74" i="21"/>
  <c r="J73" i="21"/>
  <c r="H73" i="21"/>
  <c r="G73" i="21"/>
  <c r="H72" i="21"/>
  <c r="J72" i="21" s="1"/>
  <c r="G72" i="21"/>
  <c r="L72" i="21" s="1"/>
  <c r="J71" i="21"/>
  <c r="L71" i="21" s="1"/>
  <c r="H71" i="21"/>
  <c r="G71" i="21"/>
  <c r="L70" i="21"/>
  <c r="J70" i="21"/>
  <c r="H70" i="21"/>
  <c r="G70" i="21"/>
  <c r="J69" i="21"/>
  <c r="L69" i="21" s="1"/>
  <c r="H69" i="21"/>
  <c r="G69" i="21"/>
  <c r="H68" i="21"/>
  <c r="J68" i="21" s="1"/>
  <c r="G68" i="21"/>
  <c r="L68" i="21" s="1"/>
  <c r="J67" i="21"/>
  <c r="L67" i="21" s="1"/>
  <c r="H67" i="21"/>
  <c r="G67" i="21"/>
  <c r="L66" i="21"/>
  <c r="J66" i="21"/>
  <c r="H66" i="21"/>
  <c r="G66" i="21"/>
  <c r="J65" i="21"/>
  <c r="L65" i="21" s="1"/>
  <c r="H65" i="21"/>
  <c r="G65" i="21"/>
  <c r="H64" i="21"/>
  <c r="J64" i="21" s="1"/>
  <c r="G64" i="21"/>
  <c r="L64" i="21" s="1"/>
  <c r="J63" i="21"/>
  <c r="L63" i="21" s="1"/>
  <c r="H63" i="21"/>
  <c r="G63" i="21"/>
  <c r="L62" i="21"/>
  <c r="J62" i="21"/>
  <c r="H62" i="21"/>
  <c r="G62" i="21"/>
  <c r="J61" i="21"/>
  <c r="L61" i="21" s="1"/>
  <c r="H61" i="21"/>
  <c r="G61" i="21"/>
  <c r="H60" i="21"/>
  <c r="J60" i="21" s="1"/>
  <c r="G60" i="21"/>
  <c r="L60" i="21" s="1"/>
  <c r="J59" i="21"/>
  <c r="L59" i="21" s="1"/>
  <c r="H59" i="21"/>
  <c r="G59" i="21"/>
  <c r="L58" i="21"/>
  <c r="J58" i="21"/>
  <c r="H58" i="21"/>
  <c r="G58" i="21"/>
  <c r="J57" i="21"/>
  <c r="L57" i="21" s="1"/>
  <c r="H57" i="21"/>
  <c r="G57" i="21"/>
  <c r="H56" i="21"/>
  <c r="J56" i="21" s="1"/>
  <c r="G56" i="21"/>
  <c r="L56" i="21" s="1"/>
  <c r="J55" i="21"/>
  <c r="L55" i="21" s="1"/>
  <c r="H55" i="21"/>
  <c r="G55" i="21"/>
  <c r="L54" i="21"/>
  <c r="J54" i="21"/>
  <c r="H54" i="21"/>
  <c r="G54" i="21"/>
  <c r="J53" i="21"/>
  <c r="L53" i="21" s="1"/>
  <c r="H53" i="21"/>
  <c r="G53" i="21"/>
  <c r="H52" i="21"/>
  <c r="J52" i="21" s="1"/>
  <c r="G52" i="21"/>
  <c r="J51" i="21"/>
  <c r="H51" i="21"/>
  <c r="G51" i="21"/>
  <c r="H50" i="21"/>
  <c r="J50" i="21" s="1"/>
  <c r="L50" i="21" s="1"/>
  <c r="G50" i="21"/>
  <c r="J49" i="21"/>
  <c r="L49" i="21" s="1"/>
  <c r="H49" i="21"/>
  <c r="G49" i="21"/>
  <c r="J48" i="21"/>
  <c r="H48" i="21"/>
  <c r="G48" i="21"/>
  <c r="H47" i="21"/>
  <c r="J47" i="21" s="1"/>
  <c r="G47" i="21"/>
  <c r="L47" i="21" s="1"/>
  <c r="H46" i="21"/>
  <c r="J46" i="21" s="1"/>
  <c r="G46" i="21"/>
  <c r="J45" i="21"/>
  <c r="L45" i="21" s="1"/>
  <c r="H45" i="21"/>
  <c r="G45" i="21"/>
  <c r="J44" i="21"/>
  <c r="H44" i="21"/>
  <c r="G44" i="21"/>
  <c r="J43" i="21"/>
  <c r="H43" i="21"/>
  <c r="G43" i="21"/>
  <c r="L42" i="21"/>
  <c r="H42" i="21"/>
  <c r="J42" i="21" s="1"/>
  <c r="G42" i="21"/>
  <c r="H41" i="21"/>
  <c r="J41" i="21" s="1"/>
  <c r="G41" i="21"/>
  <c r="H40" i="21"/>
  <c r="J40" i="21" s="1"/>
  <c r="G40" i="21"/>
  <c r="H39" i="21"/>
  <c r="J39" i="21" s="1"/>
  <c r="G39" i="21"/>
  <c r="H38" i="21"/>
  <c r="J38" i="21" s="1"/>
  <c r="L38" i="21" s="1"/>
  <c r="G38" i="21"/>
  <c r="J37" i="21"/>
  <c r="H37" i="21"/>
  <c r="G37" i="21"/>
  <c r="H36" i="21"/>
  <c r="J36" i="21" s="1"/>
  <c r="G36" i="21"/>
  <c r="J35" i="21"/>
  <c r="H35" i="21"/>
  <c r="G35" i="21"/>
  <c r="H34" i="21"/>
  <c r="J34" i="21" s="1"/>
  <c r="G34" i="21"/>
  <c r="H33" i="21"/>
  <c r="J33" i="21" s="1"/>
  <c r="L33" i="21" s="1"/>
  <c r="G33" i="21"/>
  <c r="L32" i="21"/>
  <c r="J32" i="21"/>
  <c r="H32" i="21"/>
  <c r="G32" i="21"/>
  <c r="H31" i="21"/>
  <c r="J31" i="21" s="1"/>
  <c r="G31" i="21"/>
  <c r="L31" i="21" s="1"/>
  <c r="H30" i="21"/>
  <c r="J30" i="21" s="1"/>
  <c r="L30" i="21" s="1"/>
  <c r="G30" i="21"/>
  <c r="J29" i="21"/>
  <c r="L29" i="21" s="1"/>
  <c r="H29" i="21"/>
  <c r="G29" i="21"/>
  <c r="H28" i="21"/>
  <c r="J28" i="21" s="1"/>
  <c r="G28" i="21"/>
  <c r="H27" i="21"/>
  <c r="J27" i="21" s="1"/>
  <c r="G27" i="21"/>
  <c r="H26" i="21"/>
  <c r="J26" i="21" s="1"/>
  <c r="L26" i="21" s="1"/>
  <c r="G26" i="21"/>
  <c r="J25" i="21"/>
  <c r="H25" i="21"/>
  <c r="G25" i="21"/>
  <c r="H24" i="21"/>
  <c r="J24" i="21" s="1"/>
  <c r="G24" i="21"/>
  <c r="J23" i="21"/>
  <c r="H23" i="21"/>
  <c r="G23" i="21"/>
  <c r="H22" i="21"/>
  <c r="J22" i="21" s="1"/>
  <c r="G22" i="21"/>
  <c r="J21" i="21"/>
  <c r="H21" i="21"/>
  <c r="G21" i="21"/>
  <c r="L20" i="21"/>
  <c r="J20" i="21"/>
  <c r="H20" i="21"/>
  <c r="G20" i="21"/>
  <c r="H19" i="21"/>
  <c r="J19" i="21" s="1"/>
  <c r="G19" i="21"/>
  <c r="L19" i="21" s="1"/>
  <c r="J18" i="21"/>
  <c r="L18" i="21" s="1"/>
  <c r="H18" i="21"/>
  <c r="G18" i="21"/>
  <c r="H17" i="21"/>
  <c r="J17" i="21" s="1"/>
  <c r="G17" i="21"/>
  <c r="J16" i="21"/>
  <c r="L16" i="21" s="1"/>
  <c r="H16" i="21"/>
  <c r="G16" i="21"/>
  <c r="N15" i="21"/>
  <c r="M15" i="21"/>
  <c r="H15" i="21"/>
  <c r="J15" i="21" s="1"/>
  <c r="G15" i="21"/>
  <c r="J14" i="21"/>
  <c r="H14" i="21"/>
  <c r="G14" i="21"/>
  <c r="H13" i="21"/>
  <c r="J13" i="21" s="1"/>
  <c r="G13" i="21"/>
  <c r="H12" i="21"/>
  <c r="J12" i="21" s="1"/>
  <c r="G12" i="21"/>
  <c r="H11" i="21"/>
  <c r="J11" i="21" s="1"/>
  <c r="G11" i="21"/>
  <c r="H10" i="21"/>
  <c r="J10" i="21" s="1"/>
  <c r="G10" i="21"/>
  <c r="J9" i="21"/>
  <c r="H9" i="21"/>
  <c r="G9" i="21"/>
  <c r="H8" i="21"/>
  <c r="J8" i="21" s="1"/>
  <c r="G8" i="21"/>
  <c r="J7" i="21"/>
  <c r="H7" i="21"/>
  <c r="G7" i="21"/>
  <c r="J6" i="21"/>
  <c r="L6" i="21" s="1"/>
  <c r="H6" i="21"/>
  <c r="G6" i="21"/>
  <c r="J5" i="21"/>
  <c r="L5" i="21" s="1"/>
  <c r="H5" i="21"/>
  <c r="G5" i="21"/>
  <c r="J4" i="21"/>
  <c r="L4" i="21" s="1"/>
  <c r="H4" i="21"/>
  <c r="G4" i="21"/>
  <c r="H3" i="21"/>
  <c r="J3" i="21" s="1"/>
  <c r="L3" i="21" s="1"/>
  <c r="G3" i="21"/>
  <c r="H2" i="21"/>
  <c r="J2" i="21" s="1"/>
  <c r="G2" i="21"/>
  <c r="L2" i="21" s="1"/>
  <c r="H90" i="20"/>
  <c r="J90" i="20" s="1"/>
  <c r="G90" i="20"/>
  <c r="J89" i="20"/>
  <c r="H89" i="20"/>
  <c r="G89" i="20"/>
  <c r="J88" i="20"/>
  <c r="H88" i="20"/>
  <c r="G88" i="20"/>
  <c r="L88" i="20" s="1"/>
  <c r="H87" i="20"/>
  <c r="J87" i="20" s="1"/>
  <c r="G87" i="20"/>
  <c r="H86" i="20"/>
  <c r="J86" i="20" s="1"/>
  <c r="G86" i="20"/>
  <c r="L85" i="20"/>
  <c r="J85" i="20"/>
  <c r="H85" i="20"/>
  <c r="G85" i="20"/>
  <c r="J84" i="20"/>
  <c r="H84" i="20"/>
  <c r="G84" i="20"/>
  <c r="L84" i="20" s="1"/>
  <c r="H83" i="20"/>
  <c r="J83" i="20" s="1"/>
  <c r="G83" i="20"/>
  <c r="J82" i="20"/>
  <c r="H82" i="20"/>
  <c r="G82" i="20"/>
  <c r="L81" i="20"/>
  <c r="J81" i="20"/>
  <c r="H81" i="20"/>
  <c r="G81" i="20"/>
  <c r="J80" i="20"/>
  <c r="H80" i="20"/>
  <c r="G80" i="20"/>
  <c r="L80" i="20" s="1"/>
  <c r="H79" i="20"/>
  <c r="J79" i="20" s="1"/>
  <c r="G79" i="20"/>
  <c r="H78" i="20"/>
  <c r="J78" i="20" s="1"/>
  <c r="G78" i="20"/>
  <c r="J77" i="20"/>
  <c r="L77" i="20" s="1"/>
  <c r="H77" i="20"/>
  <c r="G77" i="20"/>
  <c r="J76" i="20"/>
  <c r="H76" i="20"/>
  <c r="G76" i="20"/>
  <c r="L76" i="20" s="1"/>
  <c r="H75" i="20"/>
  <c r="J75" i="20" s="1"/>
  <c r="G75" i="20"/>
  <c r="H74" i="20"/>
  <c r="J74" i="20" s="1"/>
  <c r="G74" i="20"/>
  <c r="J73" i="20"/>
  <c r="L73" i="20" s="1"/>
  <c r="H73" i="20"/>
  <c r="G73" i="20"/>
  <c r="J72" i="20"/>
  <c r="H72" i="20"/>
  <c r="G72" i="20"/>
  <c r="L72" i="20" s="1"/>
  <c r="H71" i="20"/>
  <c r="J71" i="20" s="1"/>
  <c r="G71" i="20"/>
  <c r="H70" i="20"/>
  <c r="J70" i="20" s="1"/>
  <c r="G70" i="20"/>
  <c r="J69" i="20"/>
  <c r="L69" i="20" s="1"/>
  <c r="H69" i="20"/>
  <c r="G69" i="20"/>
  <c r="J68" i="20"/>
  <c r="H68" i="20"/>
  <c r="G68" i="20"/>
  <c r="L68" i="20" s="1"/>
  <c r="H67" i="20"/>
  <c r="J67" i="20" s="1"/>
  <c r="G67" i="20"/>
  <c r="J66" i="20"/>
  <c r="L66" i="20" s="1"/>
  <c r="H66" i="20"/>
  <c r="G66" i="20"/>
  <c r="J65" i="20"/>
  <c r="L65" i="20" s="1"/>
  <c r="H65" i="20"/>
  <c r="G65" i="20"/>
  <c r="J64" i="20"/>
  <c r="H64" i="20"/>
  <c r="G64" i="20"/>
  <c r="L64" i="20" s="1"/>
  <c r="H63" i="20"/>
  <c r="J63" i="20" s="1"/>
  <c r="G63" i="20"/>
  <c r="J62" i="20"/>
  <c r="L62" i="20" s="1"/>
  <c r="H62" i="20"/>
  <c r="G62" i="20"/>
  <c r="J61" i="20"/>
  <c r="L61" i="20" s="1"/>
  <c r="H61" i="20"/>
  <c r="G61" i="20"/>
  <c r="J60" i="20"/>
  <c r="H60" i="20"/>
  <c r="G60" i="20"/>
  <c r="L60" i="20" s="1"/>
  <c r="H59" i="20"/>
  <c r="J59" i="20" s="1"/>
  <c r="G59" i="20"/>
  <c r="L58" i="20"/>
  <c r="J58" i="20"/>
  <c r="H58" i="20"/>
  <c r="G58" i="20"/>
  <c r="J57" i="20"/>
  <c r="H57" i="20"/>
  <c r="G57" i="20"/>
  <c r="J56" i="20"/>
  <c r="H56" i="20"/>
  <c r="G56" i="20"/>
  <c r="L56" i="20" s="1"/>
  <c r="H55" i="20"/>
  <c r="J55" i="20" s="1"/>
  <c r="G55" i="20"/>
  <c r="J54" i="20"/>
  <c r="H54" i="20"/>
  <c r="G54" i="20"/>
  <c r="J53" i="20"/>
  <c r="L53" i="20" s="1"/>
  <c r="H53" i="20"/>
  <c r="G53" i="20"/>
  <c r="H52" i="20"/>
  <c r="J52" i="20" s="1"/>
  <c r="G52" i="20"/>
  <c r="H51" i="20"/>
  <c r="J51" i="20" s="1"/>
  <c r="G51" i="20"/>
  <c r="H50" i="20"/>
  <c r="J50" i="20" s="1"/>
  <c r="L50" i="20" s="1"/>
  <c r="G50" i="20"/>
  <c r="H49" i="20"/>
  <c r="J49" i="20" s="1"/>
  <c r="G49" i="20"/>
  <c r="H48" i="20"/>
  <c r="J48" i="20" s="1"/>
  <c r="L48" i="20" s="1"/>
  <c r="G48" i="20"/>
  <c r="J47" i="20"/>
  <c r="H47" i="20"/>
  <c r="G47" i="20"/>
  <c r="H46" i="20"/>
  <c r="J46" i="20" s="1"/>
  <c r="G46" i="20"/>
  <c r="J45" i="20"/>
  <c r="H45" i="20"/>
  <c r="G45" i="20"/>
  <c r="H44" i="20"/>
  <c r="J44" i="20" s="1"/>
  <c r="G44" i="20"/>
  <c r="L44" i="20" s="1"/>
  <c r="H43" i="20"/>
  <c r="J43" i="20" s="1"/>
  <c r="L43" i="20" s="1"/>
  <c r="G43" i="20"/>
  <c r="H42" i="20"/>
  <c r="J42" i="20" s="1"/>
  <c r="G42" i="20"/>
  <c r="J41" i="20"/>
  <c r="H41" i="20"/>
  <c r="G41" i="20"/>
  <c r="J40" i="20"/>
  <c r="L40" i="20" s="1"/>
  <c r="H40" i="20"/>
  <c r="G40" i="20"/>
  <c r="J39" i="20"/>
  <c r="H39" i="20"/>
  <c r="G39" i="20"/>
  <c r="L38" i="20"/>
  <c r="J38" i="20"/>
  <c r="H38" i="20"/>
  <c r="G38" i="20"/>
  <c r="J37" i="20"/>
  <c r="H37" i="20"/>
  <c r="G37" i="20"/>
  <c r="H36" i="20"/>
  <c r="J36" i="20" s="1"/>
  <c r="G36" i="20"/>
  <c r="H35" i="20"/>
  <c r="J35" i="20" s="1"/>
  <c r="G35" i="20"/>
  <c r="H34" i="20"/>
  <c r="J34" i="20" s="1"/>
  <c r="L34" i="20" s="1"/>
  <c r="G34" i="20"/>
  <c r="H33" i="20"/>
  <c r="J33" i="20" s="1"/>
  <c r="G33" i="20"/>
  <c r="H32" i="20"/>
  <c r="J32" i="20" s="1"/>
  <c r="L32" i="20" s="1"/>
  <c r="G32" i="20"/>
  <c r="J31" i="20"/>
  <c r="H31" i="20"/>
  <c r="G31" i="20"/>
  <c r="L30" i="20"/>
  <c r="J30" i="20"/>
  <c r="H30" i="20"/>
  <c r="G30" i="20"/>
  <c r="L29" i="20"/>
  <c r="J29" i="20"/>
  <c r="H29" i="20"/>
  <c r="G29" i="20"/>
  <c r="H28" i="20"/>
  <c r="J28" i="20" s="1"/>
  <c r="G28" i="20"/>
  <c r="H27" i="20"/>
  <c r="J27" i="20" s="1"/>
  <c r="L27" i="20" s="1"/>
  <c r="G27" i="20"/>
  <c r="L26" i="20"/>
  <c r="J26" i="20"/>
  <c r="H26" i="20"/>
  <c r="G26" i="20"/>
  <c r="H25" i="20"/>
  <c r="J25" i="20" s="1"/>
  <c r="G25" i="20"/>
  <c r="H24" i="20"/>
  <c r="J24" i="20" s="1"/>
  <c r="G24" i="20"/>
  <c r="J23" i="20"/>
  <c r="H23" i="20"/>
  <c r="G23" i="20"/>
  <c r="H22" i="20"/>
  <c r="J22" i="20" s="1"/>
  <c r="G22" i="20"/>
  <c r="L21" i="20"/>
  <c r="H21" i="20"/>
  <c r="J21" i="20" s="1"/>
  <c r="G21" i="20"/>
  <c r="J20" i="20"/>
  <c r="H20" i="20"/>
  <c r="G20" i="20"/>
  <c r="L19" i="20"/>
  <c r="H19" i="20"/>
  <c r="J19" i="20" s="1"/>
  <c r="G19" i="20"/>
  <c r="H18" i="20"/>
  <c r="J18" i="20" s="1"/>
  <c r="G18" i="20"/>
  <c r="H17" i="20"/>
  <c r="J17" i="20" s="1"/>
  <c r="G17" i="20"/>
  <c r="J16" i="20"/>
  <c r="L16" i="20" s="1"/>
  <c r="H16" i="20"/>
  <c r="G16" i="20"/>
  <c r="N15" i="20"/>
  <c r="J15" i="20"/>
  <c r="H15" i="20"/>
  <c r="G15" i="20"/>
  <c r="H14" i="20"/>
  <c r="J14" i="20" s="1"/>
  <c r="G14" i="20"/>
  <c r="H13" i="20"/>
  <c r="J13" i="20" s="1"/>
  <c r="G13" i="20"/>
  <c r="H12" i="20"/>
  <c r="J12" i="20" s="1"/>
  <c r="G12" i="20"/>
  <c r="H11" i="20"/>
  <c r="J11" i="20" s="1"/>
  <c r="G11" i="20"/>
  <c r="J10" i="20"/>
  <c r="H10" i="20"/>
  <c r="G10" i="20"/>
  <c r="H9" i="20"/>
  <c r="J9" i="20" s="1"/>
  <c r="G9" i="20"/>
  <c r="H8" i="20"/>
  <c r="J8" i="20" s="1"/>
  <c r="G8" i="20"/>
  <c r="H7" i="20"/>
  <c r="J7" i="20" s="1"/>
  <c r="G7" i="20"/>
  <c r="H6" i="20"/>
  <c r="J6" i="20" s="1"/>
  <c r="G6" i="20"/>
  <c r="H5" i="20"/>
  <c r="J5" i="20" s="1"/>
  <c r="G5" i="20"/>
  <c r="H4" i="20"/>
  <c r="J4" i="20" s="1"/>
  <c r="G4" i="20"/>
  <c r="H3" i="20"/>
  <c r="J3" i="20" s="1"/>
  <c r="G3" i="20"/>
  <c r="L3" i="20" s="1"/>
  <c r="H2" i="20"/>
  <c r="J2" i="20" s="1"/>
  <c r="G2" i="20"/>
  <c r="L2" i="20" s="1"/>
  <c r="O30" i="16"/>
  <c r="B9" i="19"/>
  <c r="B7" i="19"/>
  <c r="V12" i="20" s="1"/>
  <c r="B6" i="19"/>
  <c r="V11" i="20" s="1"/>
  <c r="B5" i="19"/>
  <c r="AP49" i="29" l="1"/>
  <c r="AP30" i="29"/>
  <c r="AP48" i="29"/>
  <c r="AP38" i="29"/>
  <c r="AP44" i="29"/>
  <c r="AP71" i="29"/>
  <c r="AP33" i="29"/>
  <c r="AQ33" i="29" s="1"/>
  <c r="AP87" i="29"/>
  <c r="AP8" i="29"/>
  <c r="AP78" i="29"/>
  <c r="AP45" i="29"/>
  <c r="AP28" i="29"/>
  <c r="AP59" i="29"/>
  <c r="AP86" i="29"/>
  <c r="AQ86" i="29" s="1"/>
  <c r="AP12" i="29"/>
  <c r="AQ12" i="29" s="1"/>
  <c r="AP9" i="29"/>
  <c r="AP62" i="29"/>
  <c r="AP88" i="29"/>
  <c r="AQ88" i="29" s="1"/>
  <c r="AP83" i="29"/>
  <c r="AQ83" i="29" s="1"/>
  <c r="AP52" i="29"/>
  <c r="AP25" i="29"/>
  <c r="AP32" i="29"/>
  <c r="AP35" i="29"/>
  <c r="AQ35" i="29" s="1"/>
  <c r="AP55" i="29"/>
  <c r="AP67" i="29"/>
  <c r="AP73" i="29"/>
  <c r="AQ73" i="29" s="1"/>
  <c r="AP72" i="29"/>
  <c r="AP82" i="29"/>
  <c r="AP57" i="29"/>
  <c r="AQ57" i="29" s="1"/>
  <c r="AP42" i="29"/>
  <c r="AQ42" i="29" s="1"/>
  <c r="AP40" i="29"/>
  <c r="AQ40" i="29" s="1"/>
  <c r="AQ87" i="29"/>
  <c r="AP19" i="29"/>
  <c r="AQ19" i="29" s="1"/>
  <c r="AP84" i="29"/>
  <c r="AP39" i="29"/>
  <c r="AQ39" i="29" s="1"/>
  <c r="AP18" i="29"/>
  <c r="AQ18" i="29" s="1"/>
  <c r="AP63" i="29"/>
  <c r="AQ63" i="29" s="1"/>
  <c r="AP85" i="29"/>
  <c r="AQ85" i="29" s="1"/>
  <c r="AP89" i="29"/>
  <c r="AQ89" i="29" s="1"/>
  <c r="AP29" i="29"/>
  <c r="AQ29" i="29" s="1"/>
  <c r="AP56" i="29"/>
  <c r="AP81" i="29"/>
  <c r="AQ81" i="29" s="1"/>
  <c r="AP22" i="29"/>
  <c r="AP64" i="29"/>
  <c r="AQ64" i="29" s="1"/>
  <c r="AP31" i="29"/>
  <c r="AQ31" i="29" s="1"/>
  <c r="AP11" i="29"/>
  <c r="AQ11" i="29" s="1"/>
  <c r="AP6" i="29"/>
  <c r="AQ6" i="29" s="1"/>
  <c r="AP61" i="29"/>
  <c r="AQ61" i="29" s="1"/>
  <c r="AP66" i="29"/>
  <c r="AQ66" i="29" s="1"/>
  <c r="AP68" i="29"/>
  <c r="AQ68" i="29" s="1"/>
  <c r="AP14" i="29"/>
  <c r="AQ14" i="29" s="1"/>
  <c r="AQ71" i="29"/>
  <c r="AP76" i="29"/>
  <c r="AP26" i="29"/>
  <c r="AQ26" i="29" s="1"/>
  <c r="AQ82" i="29"/>
  <c r="AP21" i="29"/>
  <c r="AP51" i="29"/>
  <c r="AQ51" i="29" s="1"/>
  <c r="AV51" i="29" s="1"/>
  <c r="AP47" i="29"/>
  <c r="AQ47" i="29" s="1"/>
  <c r="AP65" i="29"/>
  <c r="AQ65" i="29" s="1"/>
  <c r="AP53" i="29"/>
  <c r="AQ53" i="29" s="1"/>
  <c r="AP5" i="29"/>
  <c r="AQ5" i="29" s="1"/>
  <c r="AP41" i="29"/>
  <c r="AQ41" i="29" s="1"/>
  <c r="AP77" i="29"/>
  <c r="AQ77" i="29" s="1"/>
  <c r="AP27" i="29"/>
  <c r="AQ27" i="29" s="1"/>
  <c r="AP37" i="29"/>
  <c r="AQ37" i="29" s="1"/>
  <c r="AP10" i="29"/>
  <c r="AQ10" i="29" s="1"/>
  <c r="AP15" i="29"/>
  <c r="AP80" i="29"/>
  <c r="AQ78" i="29"/>
  <c r="AP46" i="29"/>
  <c r="AP60" i="29"/>
  <c r="AP13" i="29"/>
  <c r="AQ13" i="29" s="1"/>
  <c r="AP36" i="29"/>
  <c r="AQ36" i="29" s="1"/>
  <c r="AP74" i="29"/>
  <c r="AQ74" i="29" s="1"/>
  <c r="AP16" i="29"/>
  <c r="AQ16" i="29" s="1"/>
  <c r="AQ45" i="29"/>
  <c r="AQ48" i="29"/>
  <c r="AQ46" i="29"/>
  <c r="AQ32" i="29"/>
  <c r="AQ44" i="29"/>
  <c r="AQ28" i="29"/>
  <c r="AG17" i="29"/>
  <c r="AH17" i="29"/>
  <c r="AI17" i="29" s="1"/>
  <c r="AJ17" i="29" s="1"/>
  <c r="AC17" i="29" s="1"/>
  <c r="AG30" i="29"/>
  <c r="AH30" i="29"/>
  <c r="AI30" i="29" s="1"/>
  <c r="AJ30" i="29" s="1"/>
  <c r="AC30" i="29" s="1"/>
  <c r="AG13" i="29"/>
  <c r="AH13" i="29"/>
  <c r="AI13" i="29" s="1"/>
  <c r="AJ13" i="29" s="1"/>
  <c r="AC13" i="29" s="1"/>
  <c r="AH45" i="29"/>
  <c r="AI45" i="29" s="1"/>
  <c r="AJ45" i="29" s="1"/>
  <c r="AC45" i="29" s="1"/>
  <c r="AG45" i="29"/>
  <c r="AH40" i="29"/>
  <c r="AI40" i="29" s="1"/>
  <c r="AJ40" i="29" s="1"/>
  <c r="AG40" i="29"/>
  <c r="AH41" i="29"/>
  <c r="AI41" i="29" s="1"/>
  <c r="AJ41" i="29" s="1"/>
  <c r="AG41" i="29"/>
  <c r="AG6" i="29"/>
  <c r="AH6" i="29"/>
  <c r="AI6" i="29" s="1"/>
  <c r="AJ6" i="29" s="1"/>
  <c r="AC6" i="29" s="1"/>
  <c r="AG72" i="29"/>
  <c r="AH72" i="29"/>
  <c r="AI72" i="29" s="1"/>
  <c r="AJ72" i="29" s="1"/>
  <c r="AC72" i="29" s="1"/>
  <c r="AG66" i="29"/>
  <c r="AH66" i="29"/>
  <c r="AI66" i="29" s="1"/>
  <c r="AJ66" i="29" s="1"/>
  <c r="AC66" i="29" s="1"/>
  <c r="AH50" i="29"/>
  <c r="AI50" i="29" s="1"/>
  <c r="AJ50" i="29" s="1"/>
  <c r="AC50" i="29" s="1"/>
  <c r="AG50" i="29"/>
  <c r="AH59" i="29"/>
  <c r="AI59" i="29" s="1"/>
  <c r="AJ59" i="29" s="1"/>
  <c r="AC59" i="29" s="1"/>
  <c r="AG59" i="29"/>
  <c r="AG55" i="29"/>
  <c r="AH55" i="29"/>
  <c r="AI55" i="29" s="1"/>
  <c r="AJ55" i="29" s="1"/>
  <c r="AC55" i="29" s="1"/>
  <c r="AG31" i="29"/>
  <c r="AH31" i="29"/>
  <c r="AI31" i="29" s="1"/>
  <c r="AJ31" i="29" s="1"/>
  <c r="AC31" i="29" s="1"/>
  <c r="AG64" i="29"/>
  <c r="AH64" i="29"/>
  <c r="AI64" i="29" s="1"/>
  <c r="AJ64" i="29" s="1"/>
  <c r="AH82" i="29"/>
  <c r="AI82" i="29" s="1"/>
  <c r="AJ82" i="29" s="1"/>
  <c r="AG82" i="29"/>
  <c r="AH49" i="29"/>
  <c r="AI49" i="29" s="1"/>
  <c r="AJ49" i="29" s="1"/>
  <c r="AG49" i="29"/>
  <c r="AH3" i="29"/>
  <c r="AI3" i="29" s="1"/>
  <c r="AJ3" i="29" s="1"/>
  <c r="AG3" i="29"/>
  <c r="AG11" i="29"/>
  <c r="AH11" i="29"/>
  <c r="AI11" i="29" s="1"/>
  <c r="AJ11" i="29" s="1"/>
  <c r="AC11" i="29" s="1"/>
  <c r="AH81" i="29"/>
  <c r="AI81" i="29" s="1"/>
  <c r="AJ81" i="29" s="1"/>
  <c r="AC81" i="29" s="1"/>
  <c r="AG81" i="29"/>
  <c r="AH5" i="29"/>
  <c r="AI5" i="29" s="1"/>
  <c r="AJ5" i="29" s="1"/>
  <c r="AG5" i="29"/>
  <c r="AH65" i="29"/>
  <c r="AI65" i="29" s="1"/>
  <c r="AJ65" i="29" s="1"/>
  <c r="AC65" i="29" s="1"/>
  <c r="AG65" i="29"/>
  <c r="AG19" i="29"/>
  <c r="AH19" i="29"/>
  <c r="AI19" i="29" s="1"/>
  <c r="AJ19" i="29" s="1"/>
  <c r="AC19" i="29" s="1"/>
  <c r="AH44" i="29"/>
  <c r="AI44" i="29" s="1"/>
  <c r="AJ44" i="29" s="1"/>
  <c r="AG44" i="29"/>
  <c r="AH63" i="29"/>
  <c r="AI63" i="29" s="1"/>
  <c r="AJ63" i="29" s="1"/>
  <c r="AC63" i="29" s="1"/>
  <c r="AG63" i="29"/>
  <c r="AH61" i="29"/>
  <c r="AI61" i="29" s="1"/>
  <c r="AJ61" i="29" s="1"/>
  <c r="AC61" i="29" s="1"/>
  <c r="AG61" i="29"/>
  <c r="AG76" i="29"/>
  <c r="AH76" i="29"/>
  <c r="AI76" i="29" s="1"/>
  <c r="AJ76" i="29" s="1"/>
  <c r="AC76" i="29" s="1"/>
  <c r="AG69" i="29"/>
  <c r="AH69" i="29"/>
  <c r="AI69" i="29" s="1"/>
  <c r="AJ69" i="29" s="1"/>
  <c r="AG80" i="29"/>
  <c r="AH80" i="29"/>
  <c r="AI80" i="29" s="1"/>
  <c r="AJ80" i="29" s="1"/>
  <c r="AC80" i="29" s="1"/>
  <c r="AH70" i="29"/>
  <c r="AI70" i="29" s="1"/>
  <c r="AJ70" i="29" s="1"/>
  <c r="AG70" i="29"/>
  <c r="AG60" i="29"/>
  <c r="AH60" i="29"/>
  <c r="AI60" i="29" s="1"/>
  <c r="AJ60" i="29" s="1"/>
  <c r="AC60" i="29" s="1"/>
  <c r="AT73" i="29"/>
  <c r="AM73" i="29"/>
  <c r="AE2" i="29"/>
  <c r="AP2" i="29" s="1"/>
  <c r="AD2" i="29"/>
  <c r="AO2" i="29" s="1"/>
  <c r="AM21" i="29"/>
  <c r="AT21" i="29"/>
  <c r="AM42" i="29"/>
  <c r="AT42" i="29"/>
  <c r="AE70" i="29"/>
  <c r="AP70" i="29" s="1"/>
  <c r="AH84" i="29"/>
  <c r="AI84" i="29" s="1"/>
  <c r="AJ84" i="29" s="1"/>
  <c r="AC84" i="29" s="1"/>
  <c r="AG56" i="29"/>
  <c r="AC56" i="29" s="1"/>
  <c r="AG28" i="29"/>
  <c r="AC28" i="29" s="1"/>
  <c r="AD70" i="29"/>
  <c r="AO70" i="29" s="1"/>
  <c r="AC36" i="29"/>
  <c r="AC15" i="29"/>
  <c r="AH32" i="29"/>
  <c r="AI32" i="29" s="1"/>
  <c r="AJ32" i="29" s="1"/>
  <c r="AC32" i="29" s="1"/>
  <c r="AH25" i="29"/>
  <c r="AI25" i="29" s="1"/>
  <c r="AJ25" i="29" s="1"/>
  <c r="AC25" i="29" s="1"/>
  <c r="AE69" i="29"/>
  <c r="AP69" i="29" s="1"/>
  <c r="AQ69" i="29" s="1"/>
  <c r="AT6" i="29"/>
  <c r="AU6" i="29" s="1"/>
  <c r="AM6" i="29"/>
  <c r="AN6" i="29" s="1"/>
  <c r="AQ52" i="29"/>
  <c r="AT79" i="29"/>
  <c r="AM79" i="29"/>
  <c r="AT34" i="29"/>
  <c r="AM34" i="29"/>
  <c r="AH29" i="29"/>
  <c r="AI29" i="29" s="1"/>
  <c r="AJ29" i="29" s="1"/>
  <c r="AC29" i="29" s="1"/>
  <c r="AM82" i="29"/>
  <c r="AT82" i="29"/>
  <c r="AQ21" i="29"/>
  <c r="AF85" i="29"/>
  <c r="AH47" i="29"/>
  <c r="AI47" i="29" s="1"/>
  <c r="AJ47" i="29" s="1"/>
  <c r="AC47" i="29" s="1"/>
  <c r="AD56" i="29"/>
  <c r="AO56" i="29" s="1"/>
  <c r="AQ56" i="29" s="1"/>
  <c r="AM63" i="29"/>
  <c r="AN63" i="29" s="1"/>
  <c r="AT63" i="29"/>
  <c r="AU63" i="29" s="1"/>
  <c r="AM49" i="29"/>
  <c r="AT49" i="29"/>
  <c r="AF54" i="29"/>
  <c r="AD60" i="29"/>
  <c r="AO60" i="29" s="1"/>
  <c r="AQ60" i="29" s="1"/>
  <c r="AH86" i="29"/>
  <c r="AI86" i="29" s="1"/>
  <c r="AJ86" i="29" s="1"/>
  <c r="AC86" i="29" s="1"/>
  <c r="AM25" i="29"/>
  <c r="AN25" i="29" s="1"/>
  <c r="AT25" i="29"/>
  <c r="AU25" i="29" s="1"/>
  <c r="AE58" i="29"/>
  <c r="AP58" i="29" s="1"/>
  <c r="AQ58" i="29" s="1"/>
  <c r="AC88" i="29"/>
  <c r="AM43" i="29"/>
  <c r="AT43" i="29"/>
  <c r="AG37" i="29"/>
  <c r="AC37" i="29" s="1"/>
  <c r="AD67" i="29"/>
  <c r="AO67" i="29" s="1"/>
  <c r="AT56" i="29"/>
  <c r="AM56" i="29"/>
  <c r="AT28" i="29"/>
  <c r="AM28" i="29"/>
  <c r="AG87" i="29"/>
  <c r="AC87" i="29" s="1"/>
  <c r="AE23" i="29"/>
  <c r="AP23" i="29" s="1"/>
  <c r="AQ23" i="29" s="1"/>
  <c r="AG46" i="29"/>
  <c r="AC46" i="29" s="1"/>
  <c r="AM52" i="29"/>
  <c r="AN52" i="29" s="1"/>
  <c r="AT52" i="29"/>
  <c r="AU52" i="29" s="1"/>
  <c r="AM35" i="29"/>
  <c r="AT35" i="29"/>
  <c r="AM36" i="29"/>
  <c r="AN36" i="29" s="1"/>
  <c r="AT36" i="29"/>
  <c r="AU36" i="29" s="1"/>
  <c r="AV36" i="29" s="1"/>
  <c r="AE4" i="29"/>
  <c r="AP4" i="29" s="1"/>
  <c r="AQ4" i="29" s="1"/>
  <c r="AF23" i="29"/>
  <c r="AF79" i="29"/>
  <c r="AF34" i="29"/>
  <c r="AH16" i="29"/>
  <c r="AI16" i="29" s="1"/>
  <c r="AJ16" i="29" s="1"/>
  <c r="AC16" i="29" s="1"/>
  <c r="AE79" i="29"/>
  <c r="AP79" i="29" s="1"/>
  <c r="AQ79" i="29" s="1"/>
  <c r="AH83" i="29"/>
  <c r="AI83" i="29" s="1"/>
  <c r="AJ83" i="29" s="1"/>
  <c r="AC83" i="29" s="1"/>
  <c r="AD9" i="29"/>
  <c r="AO9" i="29" s="1"/>
  <c r="AQ9" i="29" s="1"/>
  <c r="AF38" i="29"/>
  <c r="AM15" i="29"/>
  <c r="AN15" i="29" s="1"/>
  <c r="AT15" i="29"/>
  <c r="AU15" i="29" s="1"/>
  <c r="AM77" i="29"/>
  <c r="AN77" i="29" s="1"/>
  <c r="AT77" i="29"/>
  <c r="AU77" i="29" s="1"/>
  <c r="AC52" i="29"/>
  <c r="AM2" i="29"/>
  <c r="AT2" i="29"/>
  <c r="AM48" i="29"/>
  <c r="AN48" i="29" s="1"/>
  <c r="AT48" i="29"/>
  <c r="AU48" i="29" s="1"/>
  <c r="AM86" i="29"/>
  <c r="AN86" i="29" s="1"/>
  <c r="AT86" i="29"/>
  <c r="AU86" i="29" s="1"/>
  <c r="AM8" i="29"/>
  <c r="AT8" i="29"/>
  <c r="AQ62" i="29"/>
  <c r="AC18" i="29"/>
  <c r="AM67" i="29"/>
  <c r="AT67" i="29"/>
  <c r="AC27" i="29"/>
  <c r="AT75" i="29"/>
  <c r="AM75" i="29"/>
  <c r="AC22" i="29"/>
  <c r="AT23" i="29"/>
  <c r="AM23" i="29"/>
  <c r="AH51" i="29"/>
  <c r="AI51" i="29" s="1"/>
  <c r="AJ51" i="29" s="1"/>
  <c r="AC51" i="29" s="1"/>
  <c r="AT59" i="29"/>
  <c r="AU59" i="29" s="1"/>
  <c r="AM59" i="29"/>
  <c r="AN59" i="29" s="1"/>
  <c r="AT70" i="29"/>
  <c r="AM70" i="29"/>
  <c r="AQ59" i="29"/>
  <c r="AT38" i="29"/>
  <c r="AM38" i="29"/>
  <c r="AT22" i="29"/>
  <c r="AU22" i="29" s="1"/>
  <c r="AM22" i="29"/>
  <c r="AN22" i="29" s="1"/>
  <c r="AT69" i="29"/>
  <c r="AM69" i="29"/>
  <c r="AH57" i="29"/>
  <c r="AI57" i="29" s="1"/>
  <c r="AJ57" i="29" s="1"/>
  <c r="AC57" i="29" s="1"/>
  <c r="AM47" i="29"/>
  <c r="AN47" i="29" s="1"/>
  <c r="AT47" i="29"/>
  <c r="AU47" i="29" s="1"/>
  <c r="AE75" i="29"/>
  <c r="AP75" i="29" s="1"/>
  <c r="AQ75" i="29" s="1"/>
  <c r="AF2" i="29"/>
  <c r="AD50" i="29"/>
  <c r="AO50" i="29" s="1"/>
  <c r="AG43" i="29"/>
  <c r="AC43" i="29" s="1"/>
  <c r="AD25" i="29"/>
  <c r="AO25" i="29" s="1"/>
  <c r="AQ25" i="29" s="1"/>
  <c r="AM7" i="29"/>
  <c r="AT7" i="29"/>
  <c r="AT83" i="29"/>
  <c r="AU83" i="29" s="1"/>
  <c r="AM83" i="29"/>
  <c r="AN83" i="29" s="1"/>
  <c r="AM39" i="29"/>
  <c r="AT39" i="29"/>
  <c r="AF67" i="29"/>
  <c r="AQ84" i="29"/>
  <c r="AF75" i="29"/>
  <c r="AM51" i="29"/>
  <c r="AN51" i="29" s="1"/>
  <c r="AT51" i="29"/>
  <c r="AU51" i="29" s="1"/>
  <c r="AM78" i="29"/>
  <c r="AT78" i="29"/>
  <c r="AT24" i="29"/>
  <c r="AM24" i="29"/>
  <c r="AE20" i="29"/>
  <c r="AP20" i="29" s="1"/>
  <c r="AQ20" i="29" s="1"/>
  <c r="AE54" i="29"/>
  <c r="AP54" i="29" s="1"/>
  <c r="AQ54" i="29" s="1"/>
  <c r="AM5" i="29"/>
  <c r="AT5" i="29"/>
  <c r="AQ76" i="29"/>
  <c r="AM74" i="29"/>
  <c r="AT74" i="29"/>
  <c r="AH4" i="29"/>
  <c r="AI4" i="29" s="1"/>
  <c r="AJ4" i="29" s="1"/>
  <c r="AC4" i="29" s="1"/>
  <c r="AT62" i="29"/>
  <c r="AM62" i="29"/>
  <c r="AD30" i="29"/>
  <c r="AO30" i="29" s="1"/>
  <c r="AQ30" i="29" s="1"/>
  <c r="AH42" i="29"/>
  <c r="AI42" i="29" s="1"/>
  <c r="AJ42" i="29" s="1"/>
  <c r="AC42" i="29" s="1"/>
  <c r="AT57" i="29"/>
  <c r="AU57" i="29" s="1"/>
  <c r="AM57" i="29"/>
  <c r="AN57" i="29" s="1"/>
  <c r="AQ38" i="29"/>
  <c r="AF7" i="29"/>
  <c r="AC8" i="29"/>
  <c r="AG39" i="29"/>
  <c r="AC39" i="29" s="1"/>
  <c r="AM29" i="29"/>
  <c r="AN29" i="29" s="1"/>
  <c r="AT29" i="29"/>
  <c r="AU29" i="29" s="1"/>
  <c r="AM32" i="29"/>
  <c r="AN32" i="29" s="1"/>
  <c r="AR32" i="29" s="1"/>
  <c r="AT32" i="29"/>
  <c r="AU32" i="29" s="1"/>
  <c r="AM27" i="29"/>
  <c r="AN27" i="29" s="1"/>
  <c r="AT27" i="29"/>
  <c r="AU27" i="29" s="1"/>
  <c r="AE24" i="29"/>
  <c r="AP24" i="29" s="1"/>
  <c r="AQ24" i="29" s="1"/>
  <c r="AC71" i="29"/>
  <c r="AM53" i="29"/>
  <c r="AT53" i="29"/>
  <c r="AF24" i="29"/>
  <c r="AE34" i="29"/>
  <c r="AP34" i="29" s="1"/>
  <c r="AQ34" i="29" s="1"/>
  <c r="AM68" i="29"/>
  <c r="AT68" i="29"/>
  <c r="AT55" i="29"/>
  <c r="AU55" i="29" s="1"/>
  <c r="AM55" i="29"/>
  <c r="AN55" i="29" s="1"/>
  <c r="AE43" i="29"/>
  <c r="AP43" i="29" s="1"/>
  <c r="AQ43" i="29" s="1"/>
  <c r="AM14" i="29"/>
  <c r="AN14" i="29" s="1"/>
  <c r="AR14" i="29" s="1"/>
  <c r="AM64" i="29"/>
  <c r="AT64" i="29"/>
  <c r="AT30" i="29"/>
  <c r="AU30" i="29" s="1"/>
  <c r="AM30" i="29"/>
  <c r="AN30" i="29" s="1"/>
  <c r="AD80" i="29"/>
  <c r="AO80" i="29" s="1"/>
  <c r="AQ80" i="29" s="1"/>
  <c r="AM10" i="29"/>
  <c r="AT10" i="29"/>
  <c r="AM41" i="29"/>
  <c r="AT41" i="29"/>
  <c r="AF9" i="29"/>
  <c r="AM33" i="29"/>
  <c r="AT33" i="29"/>
  <c r="AF62" i="29"/>
  <c r="AM4" i="29"/>
  <c r="AN4" i="29" s="1"/>
  <c r="AT4" i="29"/>
  <c r="AC68" i="29"/>
  <c r="AT17" i="29"/>
  <c r="AU17" i="29" s="1"/>
  <c r="AM17" i="29"/>
  <c r="AN17" i="29" s="1"/>
  <c r="AT66" i="29"/>
  <c r="AU66" i="29" s="1"/>
  <c r="AM66" i="29"/>
  <c r="AN66" i="29" s="1"/>
  <c r="AC35" i="29"/>
  <c r="AM13" i="29"/>
  <c r="AN13" i="29" s="1"/>
  <c r="AT13" i="29"/>
  <c r="AU13" i="29" s="1"/>
  <c r="AQ49" i="29"/>
  <c r="AM76" i="29"/>
  <c r="AN76" i="29" s="1"/>
  <c r="AT76" i="29"/>
  <c r="AU76" i="29" s="1"/>
  <c r="AM12" i="29"/>
  <c r="AT12" i="29"/>
  <c r="AM88" i="29"/>
  <c r="AN88" i="29" s="1"/>
  <c r="AT88" i="29"/>
  <c r="AU88" i="29" s="1"/>
  <c r="AM44" i="29"/>
  <c r="AT44" i="29"/>
  <c r="AT80" i="29"/>
  <c r="AU80" i="29" s="1"/>
  <c r="AM80" i="29"/>
  <c r="AN80" i="29" s="1"/>
  <c r="AM19" i="29"/>
  <c r="AN19" i="29" s="1"/>
  <c r="AT19" i="29"/>
  <c r="AU19" i="29" s="1"/>
  <c r="AM20" i="29"/>
  <c r="AT20" i="29"/>
  <c r="AM89" i="29"/>
  <c r="AN89" i="29" s="1"/>
  <c r="AT89" i="29"/>
  <c r="AU89" i="29" s="1"/>
  <c r="AM31" i="29"/>
  <c r="AN31" i="29" s="1"/>
  <c r="AT31" i="29"/>
  <c r="AU31" i="29" s="1"/>
  <c r="AQ55" i="29"/>
  <c r="AT14" i="29"/>
  <c r="AU14" i="29" s="1"/>
  <c r="AE7" i="29"/>
  <c r="AP7" i="29" s="1"/>
  <c r="AQ7" i="29" s="1"/>
  <c r="AF10" i="29"/>
  <c r="AM9" i="29"/>
  <c r="AT9" i="29"/>
  <c r="AF33" i="29"/>
  <c r="AM60" i="29"/>
  <c r="AN60" i="29" s="1"/>
  <c r="AT60" i="29"/>
  <c r="AU60" i="29" s="1"/>
  <c r="AF26" i="29"/>
  <c r="AC53" i="29"/>
  <c r="AV45" i="29"/>
  <c r="AE50" i="29"/>
  <c r="AP50" i="29" s="1"/>
  <c r="AM65" i="29"/>
  <c r="AN65" i="29" s="1"/>
  <c r="AT65" i="29"/>
  <c r="AU65" i="29" s="1"/>
  <c r="AF12" i="29"/>
  <c r="AE17" i="29"/>
  <c r="AP17" i="29" s="1"/>
  <c r="AQ17" i="29" s="1"/>
  <c r="AC78" i="29"/>
  <c r="AC74" i="29"/>
  <c r="AF20" i="29"/>
  <c r="AT3" i="29"/>
  <c r="AM3" i="29"/>
  <c r="AT50" i="29"/>
  <c r="AU50" i="29" s="1"/>
  <c r="AM50" i="29"/>
  <c r="AN50" i="29" s="1"/>
  <c r="AM58" i="29"/>
  <c r="AT58" i="29"/>
  <c r="AT72" i="29"/>
  <c r="AU72" i="29" s="1"/>
  <c r="AM72" i="29"/>
  <c r="AN72" i="29" s="1"/>
  <c r="AM45" i="29"/>
  <c r="AN45" i="29" s="1"/>
  <c r="AR45" i="29" s="1"/>
  <c r="AT45" i="29"/>
  <c r="AU45" i="29" s="1"/>
  <c r="AM61" i="29"/>
  <c r="AN61" i="29" s="1"/>
  <c r="AT61" i="29"/>
  <c r="AU61" i="29" s="1"/>
  <c r="AT11" i="29"/>
  <c r="AU11" i="29" s="1"/>
  <c r="AM81" i="29"/>
  <c r="AN81" i="29" s="1"/>
  <c r="AT81" i="29"/>
  <c r="AU81" i="29" s="1"/>
  <c r="AG73" i="29"/>
  <c r="AC73" i="29" s="1"/>
  <c r="AM16" i="29"/>
  <c r="AN16" i="29" s="1"/>
  <c r="AR16" i="29" s="1"/>
  <c r="AT16" i="29"/>
  <c r="AU16" i="29" s="1"/>
  <c r="AV16" i="29" s="1"/>
  <c r="AM84" i="29"/>
  <c r="AN84" i="29" s="1"/>
  <c r="AT84" i="29"/>
  <c r="AU84" i="29" s="1"/>
  <c r="AT37" i="29"/>
  <c r="AM37" i="29"/>
  <c r="AG21" i="29"/>
  <c r="AC21" i="29" s="1"/>
  <c r="AT87" i="29"/>
  <c r="AM87" i="29"/>
  <c r="AT46" i="29"/>
  <c r="AM46" i="29"/>
  <c r="AQ72" i="29"/>
  <c r="AM71" i="29"/>
  <c r="AN71" i="29" s="1"/>
  <c r="AR71" i="29" s="1"/>
  <c r="AT71" i="29"/>
  <c r="AU71" i="29" s="1"/>
  <c r="AF58" i="29"/>
  <c r="AM40" i="29"/>
  <c r="AT40" i="29"/>
  <c r="AM85" i="29"/>
  <c r="AT85" i="29"/>
  <c r="AQ22" i="29"/>
  <c r="AQ15" i="29"/>
  <c r="AM11" i="29"/>
  <c r="AN11" i="29" s="1"/>
  <c r="AM18" i="29"/>
  <c r="AN18" i="29" s="1"/>
  <c r="AT18" i="29"/>
  <c r="AU18" i="29" s="1"/>
  <c r="AQ8" i="29"/>
  <c r="AT54" i="29"/>
  <c r="AM54" i="29"/>
  <c r="AT26" i="29"/>
  <c r="AM26" i="29"/>
  <c r="X48" i="37"/>
  <c r="O26" i="37"/>
  <c r="P47" i="37"/>
  <c r="P31" i="37"/>
  <c r="P64" i="37"/>
  <c r="P19" i="37"/>
  <c r="O73" i="37"/>
  <c r="P45" i="37"/>
  <c r="P81" i="37"/>
  <c r="P43" i="37"/>
  <c r="P78" i="37"/>
  <c r="P38" i="37"/>
  <c r="P55" i="37"/>
  <c r="P87" i="37"/>
  <c r="O31" i="37"/>
  <c r="O19" i="37"/>
  <c r="O12" i="37"/>
  <c r="O34" i="37"/>
  <c r="O42" i="37"/>
  <c r="O15" i="37"/>
  <c r="O57" i="37"/>
  <c r="O46" i="37"/>
  <c r="P72" i="37"/>
  <c r="P27" i="37"/>
  <c r="O81" i="37"/>
  <c r="P57" i="37"/>
  <c r="P89" i="37"/>
  <c r="P54" i="37"/>
  <c r="P86" i="37"/>
  <c r="P46" i="37"/>
  <c r="P63" i="37"/>
  <c r="O4" i="37"/>
  <c r="X86" i="37"/>
  <c r="O48" i="37"/>
  <c r="P33" i="37"/>
  <c r="P6" i="37"/>
  <c r="O55" i="37"/>
  <c r="P76" i="37"/>
  <c r="P34" i="37"/>
  <c r="O85" i="37"/>
  <c r="P61" i="37"/>
  <c r="P26" i="37"/>
  <c r="P58" i="37"/>
  <c r="P90" i="37"/>
  <c r="O49" i="37"/>
  <c r="P67" i="37"/>
  <c r="P56" i="37"/>
  <c r="P25" i="37"/>
  <c r="P52" i="37"/>
  <c r="P39" i="37"/>
  <c r="O25" i="37"/>
  <c r="X78" i="37"/>
  <c r="O17" i="37"/>
  <c r="O43" i="37"/>
  <c r="O82" i="37"/>
  <c r="P17" i="37"/>
  <c r="P15" i="37"/>
  <c r="O69" i="37"/>
  <c r="P37" i="37"/>
  <c r="P77" i="37"/>
  <c r="P35" i="37"/>
  <c r="P74" i="37"/>
  <c r="O33" i="37"/>
  <c r="O52" i="37"/>
  <c r="P83" i="37"/>
  <c r="O68" i="37"/>
  <c r="O37" i="37"/>
  <c r="X54" i="37"/>
  <c r="X16" i="37"/>
  <c r="X14" i="37"/>
  <c r="X39" i="37"/>
  <c r="X66" i="37"/>
  <c r="X28" i="37"/>
  <c r="O5" i="37"/>
  <c r="O24" i="37"/>
  <c r="O88" i="37"/>
  <c r="O10" i="37"/>
  <c r="O76" i="37"/>
  <c r="X32" i="37"/>
  <c r="O71" i="37"/>
  <c r="X74" i="37"/>
  <c r="O63" i="37"/>
  <c r="O35" i="37"/>
  <c r="O56" i="37"/>
  <c r="O38" i="37"/>
  <c r="X36" i="37"/>
  <c r="Y21" i="37"/>
  <c r="O20" i="37"/>
  <c r="X47" i="37"/>
  <c r="X7" i="37"/>
  <c r="X76" i="37"/>
  <c r="X42" i="37"/>
  <c r="X84" i="37"/>
  <c r="X40" i="37"/>
  <c r="X88" i="37"/>
  <c r="X62" i="37"/>
  <c r="X9" i="37"/>
  <c r="Y18" i="37"/>
  <c r="X71" i="37"/>
  <c r="Y23" i="37"/>
  <c r="X59" i="37"/>
  <c r="Y46" i="37"/>
  <c r="Y83" i="37"/>
  <c r="Y25" i="37"/>
  <c r="Y72" i="37"/>
  <c r="Y34" i="37"/>
  <c r="X65" i="37"/>
  <c r="Y81" i="37"/>
  <c r="Y51" i="37"/>
  <c r="X60" i="37"/>
  <c r="X43" i="37"/>
  <c r="X13" i="37"/>
  <c r="X11" i="37"/>
  <c r="Y3" i="37"/>
  <c r="X79" i="37"/>
  <c r="X87" i="37"/>
  <c r="O7" i="38"/>
  <c r="O68" i="38"/>
  <c r="O59" i="38"/>
  <c r="O18" i="38"/>
  <c r="P55" i="38"/>
  <c r="P87" i="38"/>
  <c r="O51" i="38"/>
  <c r="P52" i="38"/>
  <c r="P65" i="38"/>
  <c r="P32" i="38"/>
  <c r="P35" i="38"/>
  <c r="P66" i="38"/>
  <c r="P22" i="38"/>
  <c r="O55" i="38"/>
  <c r="P63" i="38"/>
  <c r="O83" i="38"/>
  <c r="O84" i="38"/>
  <c r="X68" i="38"/>
  <c r="X31" i="38"/>
  <c r="X36" i="38"/>
  <c r="X21" i="38"/>
  <c r="X56" i="38"/>
  <c r="X52" i="38"/>
  <c r="X62" i="38"/>
  <c r="X66" i="38"/>
  <c r="X39" i="38"/>
  <c r="X85" i="38"/>
  <c r="X54" i="38"/>
  <c r="X81" i="38"/>
  <c r="X15" i="38"/>
  <c r="O11" i="38"/>
  <c r="O14" i="38"/>
  <c r="O78" i="38"/>
  <c r="O53" i="38"/>
  <c r="O48" i="38"/>
  <c r="O29" i="38"/>
  <c r="O82" i="38"/>
  <c r="O36" i="38"/>
  <c r="O2" i="38"/>
  <c r="Y10" i="38"/>
  <c r="X87" i="38"/>
  <c r="P19" i="38"/>
  <c r="O44" i="38"/>
  <c r="O72" i="38"/>
  <c r="O26" i="38"/>
  <c r="O5" i="38"/>
  <c r="P18" i="38"/>
  <c r="O37" i="38"/>
  <c r="O10" i="38"/>
  <c r="O58" i="38"/>
  <c r="O31" i="38"/>
  <c r="O71" i="38"/>
  <c r="O90" i="38"/>
  <c r="O54" i="38"/>
  <c r="P10" i="38"/>
  <c r="O32" i="38"/>
  <c r="O43" i="38"/>
  <c r="O66" i="38"/>
  <c r="X42" i="38"/>
  <c r="X83" i="38"/>
  <c r="X74" i="38"/>
  <c r="Y6" i="38"/>
  <c r="X9" i="38"/>
  <c r="Y20" i="38"/>
  <c r="Y55" i="38"/>
  <c r="Y17" i="38"/>
  <c r="Y64" i="38"/>
  <c r="X29" i="38"/>
  <c r="X61" i="38"/>
  <c r="Y45" i="38"/>
  <c r="Y77" i="38"/>
  <c r="Y28" i="38"/>
  <c r="Y70" i="38"/>
  <c r="X47" i="38"/>
  <c r="X82" i="38"/>
  <c r="X12" i="38"/>
  <c r="X34" i="38"/>
  <c r="X73" i="38"/>
  <c r="X50" i="38"/>
  <c r="X22" i="38"/>
  <c r="X14" i="38"/>
  <c r="X79" i="38"/>
  <c r="X58" i="38"/>
  <c r="X4" i="38"/>
  <c r="AQ58" i="36"/>
  <c r="AQ20" i="33"/>
  <c r="X64" i="38"/>
  <c r="X35" i="38"/>
  <c r="O86" i="38"/>
  <c r="O56" i="38"/>
  <c r="O75" i="38"/>
  <c r="P12" i="38"/>
  <c r="X23" i="38"/>
  <c r="X11" i="38"/>
  <c r="Y11" i="38"/>
  <c r="Y22" i="38"/>
  <c r="Y16" i="38"/>
  <c r="Y59" i="38"/>
  <c r="Y19" i="38"/>
  <c r="Y21" i="38"/>
  <c r="Y68" i="38"/>
  <c r="Y34" i="38"/>
  <c r="X65" i="38"/>
  <c r="X48" i="38"/>
  <c r="Y81" i="38"/>
  <c r="Y35" i="38"/>
  <c r="Y74" i="38"/>
  <c r="X60" i="38"/>
  <c r="X30" i="38"/>
  <c r="X24" i="38"/>
  <c r="X20" i="38"/>
  <c r="X86" i="38"/>
  <c r="O52" i="38"/>
  <c r="O57" i="38"/>
  <c r="X16" i="38"/>
  <c r="X63" i="38"/>
  <c r="X33" i="38"/>
  <c r="X13" i="38"/>
  <c r="X41" i="38"/>
  <c r="Y14" i="38"/>
  <c r="Y63" i="38"/>
  <c r="Y36" i="38"/>
  <c r="Y25" i="38"/>
  <c r="Y72" i="38"/>
  <c r="X37" i="38"/>
  <c r="Y23" i="38"/>
  <c r="Y53" i="38"/>
  <c r="Y85" i="38"/>
  <c r="Y43" i="38"/>
  <c r="Y78" i="38"/>
  <c r="O8" i="38"/>
  <c r="X27" i="38"/>
  <c r="X43" i="38"/>
  <c r="O19" i="38"/>
  <c r="O76" i="38"/>
  <c r="O45" i="38"/>
  <c r="X38" i="38"/>
  <c r="O9" i="38"/>
  <c r="Y18" i="38"/>
  <c r="Y38" i="38"/>
  <c r="X75" i="38"/>
  <c r="X55" i="38"/>
  <c r="X18" i="38"/>
  <c r="Y67" i="38"/>
  <c r="Y44" i="38"/>
  <c r="Y31" i="38"/>
  <c r="Y76" i="38"/>
  <c r="Y42" i="38"/>
  <c r="X26" i="38"/>
  <c r="Y57" i="38"/>
  <c r="Y89" i="38"/>
  <c r="Y51" i="38"/>
  <c r="Y82" i="38"/>
  <c r="O6" i="38"/>
  <c r="X76" i="38"/>
  <c r="X49" i="38"/>
  <c r="Y8" i="38"/>
  <c r="X59" i="38"/>
  <c r="Y3" i="38"/>
  <c r="Y15" i="38"/>
  <c r="Y71" i="38"/>
  <c r="Y52" i="38"/>
  <c r="Y39" i="38"/>
  <c r="Y80" i="38"/>
  <c r="X45" i="38"/>
  <c r="Y29" i="38"/>
  <c r="Y61" i="38"/>
  <c r="Y26" i="38"/>
  <c r="Y54" i="38"/>
  <c r="Y86" i="38"/>
  <c r="X77" i="38"/>
  <c r="X51" i="38"/>
  <c r="O47" i="38"/>
  <c r="P2" i="38"/>
  <c r="P3" i="38"/>
  <c r="P13" i="38"/>
  <c r="P7" i="38"/>
  <c r="P5" i="38"/>
  <c r="O25" i="38"/>
  <c r="O21" i="38"/>
  <c r="O17" i="38"/>
  <c r="P6" i="38"/>
  <c r="P4" i="38"/>
  <c r="O70" i="38"/>
  <c r="O28" i="38"/>
  <c r="O12" i="38"/>
  <c r="O4" i="38"/>
  <c r="X67" i="38"/>
  <c r="Y12" i="38"/>
  <c r="X6" i="38"/>
  <c r="Y5" i="38"/>
  <c r="Y24" i="38"/>
  <c r="Y33" i="38"/>
  <c r="Y75" i="38"/>
  <c r="X80" i="38"/>
  <c r="Y47" i="38"/>
  <c r="Y84" i="38"/>
  <c r="Y50" i="38"/>
  <c r="X32" i="38"/>
  <c r="Y65" i="38"/>
  <c r="Y32" i="38"/>
  <c r="Y58" i="38"/>
  <c r="X3" i="38"/>
  <c r="X72" i="38"/>
  <c r="X44" i="38"/>
  <c r="X19" i="38"/>
  <c r="X46" i="38"/>
  <c r="X89" i="38"/>
  <c r="B20" i="39" s="1"/>
  <c r="X70" i="38"/>
  <c r="X28" i="38"/>
  <c r="X10" i="38"/>
  <c r="Y30" i="38"/>
  <c r="X5" i="38"/>
  <c r="U5" i="38"/>
  <c r="Y7" i="38"/>
  <c r="Y46" i="38"/>
  <c r="Y41" i="38"/>
  <c r="Y79" i="38"/>
  <c r="X84" i="38"/>
  <c r="Y56" i="38"/>
  <c r="Y88" i="38"/>
  <c r="X53" i="38"/>
  <c r="Y37" i="38"/>
  <c r="Y69" i="38"/>
  <c r="Y40" i="38"/>
  <c r="Y62" i="38"/>
  <c r="P9" i="38"/>
  <c r="P8" i="38"/>
  <c r="Y9" i="38"/>
  <c r="Y87" i="38"/>
  <c r="X69" i="38"/>
  <c r="X17" i="38"/>
  <c r="X2" i="38"/>
  <c r="O61" i="38"/>
  <c r="O15" i="38"/>
  <c r="O80" i="38"/>
  <c r="X8" i="38"/>
  <c r="Y4" i="38"/>
  <c r="U3" i="38"/>
  <c r="Y2" i="38"/>
  <c r="X7" i="38"/>
  <c r="Y13" i="38"/>
  <c r="X71" i="38"/>
  <c r="Y49" i="38"/>
  <c r="Y83" i="38"/>
  <c r="X88" i="38"/>
  <c r="Y60" i="38"/>
  <c r="Y27" i="38"/>
  <c r="X57" i="38"/>
  <c r="X40" i="38"/>
  <c r="Y73" i="38"/>
  <c r="Y48" i="38"/>
  <c r="Y66" i="38"/>
  <c r="O3" i="38"/>
  <c r="O13" i="38"/>
  <c r="X72" i="37"/>
  <c r="X25" i="37"/>
  <c r="X35" i="37"/>
  <c r="Y33" i="37"/>
  <c r="Y24" i="37"/>
  <c r="Y22" i="37"/>
  <c r="Y55" i="37"/>
  <c r="Y87" i="37"/>
  <c r="Y31" i="37"/>
  <c r="Y76" i="37"/>
  <c r="X37" i="37"/>
  <c r="X69" i="37"/>
  <c r="Y53" i="37"/>
  <c r="Y85" i="37"/>
  <c r="Y54" i="37"/>
  <c r="Y86" i="37"/>
  <c r="X4" i="37"/>
  <c r="Y82" i="37"/>
  <c r="X31" i="37"/>
  <c r="X5" i="37"/>
  <c r="U5" i="37"/>
  <c r="X33" i="37"/>
  <c r="X83" i="37"/>
  <c r="X75" i="37"/>
  <c r="X30" i="37"/>
  <c r="Y28" i="37"/>
  <c r="X18" i="37"/>
  <c r="Y59" i="37"/>
  <c r="Y36" i="37"/>
  <c r="Y39" i="37"/>
  <c r="Y80" i="37"/>
  <c r="Y42" i="37"/>
  <c r="X73" i="37"/>
  <c r="Y57" i="37"/>
  <c r="Y89" i="37"/>
  <c r="Y58" i="37"/>
  <c r="O3" i="37"/>
  <c r="X64" i="37"/>
  <c r="X51" i="37"/>
  <c r="X38" i="37"/>
  <c r="X34" i="37"/>
  <c r="X2" i="37"/>
  <c r="Y41" i="37"/>
  <c r="X26" i="37"/>
  <c r="Y19" i="37"/>
  <c r="X8" i="37"/>
  <c r="Y38" i="37"/>
  <c r="Y29" i="37"/>
  <c r="Y4" i="37"/>
  <c r="Y63" i="37"/>
  <c r="Y44" i="37"/>
  <c r="Y47" i="37"/>
  <c r="Y84" i="37"/>
  <c r="X45" i="37"/>
  <c r="X77" i="37"/>
  <c r="Y61" i="37"/>
  <c r="Y26" i="37"/>
  <c r="Y62" i="37"/>
  <c r="X10" i="37"/>
  <c r="X15" i="37"/>
  <c r="X50" i="37"/>
  <c r="X82" i="37"/>
  <c r="O27" i="37"/>
  <c r="O11" i="37"/>
  <c r="O9" i="37"/>
  <c r="P2" i="37"/>
  <c r="P7" i="37"/>
  <c r="O21" i="37"/>
  <c r="O2" i="37"/>
  <c r="O36" i="37"/>
  <c r="P12" i="37"/>
  <c r="P8" i="37"/>
  <c r="O80" i="37"/>
  <c r="P13" i="37"/>
  <c r="P16" i="37"/>
  <c r="P14" i="37"/>
  <c r="O14" i="37"/>
  <c r="P3" i="37"/>
  <c r="P5" i="37"/>
  <c r="O79" i="37"/>
  <c r="O29" i="37"/>
  <c r="O86" i="37"/>
  <c r="O23" i="37"/>
  <c r="O58" i="37"/>
  <c r="O16" i="37"/>
  <c r="X67" i="37"/>
  <c r="X3" i="37"/>
  <c r="Y10" i="37"/>
  <c r="X49" i="37"/>
  <c r="Y30" i="37"/>
  <c r="Y6" i="37"/>
  <c r="Y67" i="37"/>
  <c r="Y52" i="37"/>
  <c r="Y56" i="37"/>
  <c r="Y88" i="37"/>
  <c r="Y50" i="37"/>
  <c r="X81" i="37"/>
  <c r="Y65" i="37"/>
  <c r="Y32" i="37"/>
  <c r="Y66" i="37"/>
  <c r="O18" i="37"/>
  <c r="P11" i="37"/>
  <c r="X21" i="37"/>
  <c r="X58" i="37"/>
  <c r="Y9" i="37"/>
  <c r="Y5" i="37"/>
  <c r="Y14" i="37"/>
  <c r="X12" i="37"/>
  <c r="Y8" i="37"/>
  <c r="X44" i="37"/>
  <c r="Y15" i="37"/>
  <c r="Y71" i="37"/>
  <c r="X80" i="37"/>
  <c r="Y60" i="37"/>
  <c r="X23" i="37"/>
  <c r="X53" i="37"/>
  <c r="X85" i="37"/>
  <c r="Y69" i="37"/>
  <c r="Y40" i="37"/>
  <c r="Y70" i="37"/>
  <c r="X19" i="37"/>
  <c r="P9" i="37"/>
  <c r="Y45" i="37"/>
  <c r="X27" i="37"/>
  <c r="Y11" i="37"/>
  <c r="Y7" i="37"/>
  <c r="Y16" i="37"/>
  <c r="X17" i="37"/>
  <c r="Y12" i="37"/>
  <c r="Y49" i="37"/>
  <c r="Y20" i="37"/>
  <c r="Y75" i="37"/>
  <c r="Y64" i="37"/>
  <c r="Y27" i="37"/>
  <c r="X57" i="37"/>
  <c r="X89" i="37"/>
  <c r="C20" i="39" s="1"/>
  <c r="B23" i="39" s="1"/>
  <c r="L26" i="30" s="1"/>
  <c r="Y73" i="37"/>
  <c r="Y48" i="37"/>
  <c r="Y74" i="37"/>
  <c r="O7" i="37"/>
  <c r="X6" i="37"/>
  <c r="X70" i="37"/>
  <c r="X20" i="37"/>
  <c r="X46" i="37"/>
  <c r="X24" i="37"/>
  <c r="P60" i="37"/>
  <c r="O28" i="37"/>
  <c r="P10" i="37"/>
  <c r="O60" i="37"/>
  <c r="O54" i="37"/>
  <c r="U3" i="37"/>
  <c r="Y2" i="37"/>
  <c r="Y13" i="37"/>
  <c r="Y35" i="37"/>
  <c r="X63" i="37"/>
  <c r="X22" i="37"/>
  <c r="Y17" i="37"/>
  <c r="X55" i="37"/>
  <c r="X41" i="37"/>
  <c r="Y79" i="37"/>
  <c r="Y68" i="37"/>
  <c r="X29" i="37"/>
  <c r="X61" i="37"/>
  <c r="Y37" i="37"/>
  <c r="Y77" i="37"/>
  <c r="Y43" i="37"/>
  <c r="Y78" i="37"/>
  <c r="O8" i="37"/>
  <c r="Q59" i="36"/>
  <c r="R59" i="36"/>
  <c r="X54" i="36"/>
  <c r="Q87" i="36"/>
  <c r="R87" i="36"/>
  <c r="X15" i="36"/>
  <c r="X57" i="36"/>
  <c r="AF85" i="36"/>
  <c r="AG85" i="36" s="1"/>
  <c r="X85" i="36"/>
  <c r="Q75" i="36"/>
  <c r="X72" i="36"/>
  <c r="X65" i="36"/>
  <c r="Q82" i="36"/>
  <c r="AF78" i="36"/>
  <c r="AG78" i="36" s="1"/>
  <c r="X78" i="36"/>
  <c r="AF74" i="36"/>
  <c r="X74" i="36"/>
  <c r="AG74" i="36"/>
  <c r="R81" i="36"/>
  <c r="X44" i="36"/>
  <c r="Q53" i="36"/>
  <c r="AD49" i="36"/>
  <c r="AO49" i="36" s="1"/>
  <c r="Q76" i="36"/>
  <c r="AD76" i="36" s="1"/>
  <c r="AO76" i="36" s="1"/>
  <c r="AD67" i="36"/>
  <c r="AO67" i="36" s="1"/>
  <c r="R32" i="36"/>
  <c r="R23" i="36"/>
  <c r="R15" i="36"/>
  <c r="AD26" i="36"/>
  <c r="AO26" i="36" s="1"/>
  <c r="AD33" i="36"/>
  <c r="AO33" i="36" s="1"/>
  <c r="AD78" i="36"/>
  <c r="AO78" i="36" s="1"/>
  <c r="R45" i="36"/>
  <c r="AH4" i="36"/>
  <c r="AI4" i="36" s="1"/>
  <c r="AJ4" i="36" s="1"/>
  <c r="Q25" i="36"/>
  <c r="AE25" i="36" s="1"/>
  <c r="AP25" i="36" s="1"/>
  <c r="X20" i="36"/>
  <c r="X31" i="36"/>
  <c r="AF31" i="36"/>
  <c r="AG31" i="36" s="1"/>
  <c r="X64" i="36"/>
  <c r="X41" i="36"/>
  <c r="X68" i="36"/>
  <c r="X88" i="36"/>
  <c r="AF71" i="36"/>
  <c r="AH71" i="36" s="1"/>
  <c r="AI71" i="36" s="1"/>
  <c r="AJ71" i="36" s="1"/>
  <c r="X71" i="36"/>
  <c r="X79" i="36"/>
  <c r="Q23" i="36"/>
  <c r="AF23" i="36" s="1"/>
  <c r="Q15" i="36"/>
  <c r="AE15" i="36" s="1"/>
  <c r="AP15" i="36" s="1"/>
  <c r="R27" i="36"/>
  <c r="Q37" i="36"/>
  <c r="X14" i="36"/>
  <c r="Q7" i="36"/>
  <c r="AD7" i="36" s="1"/>
  <c r="AO7" i="36" s="1"/>
  <c r="R19" i="36"/>
  <c r="AF19" i="36" s="1"/>
  <c r="AE19" i="36"/>
  <c r="AP19" i="36" s="1"/>
  <c r="AE17" i="36"/>
  <c r="AP17" i="36" s="1"/>
  <c r="AE26" i="36"/>
  <c r="AP26" i="36" s="1"/>
  <c r="AE53" i="36"/>
  <c r="AP53" i="36" s="1"/>
  <c r="AE66" i="36"/>
  <c r="AP66" i="36" s="1"/>
  <c r="AE76" i="36"/>
  <c r="AP76" i="36" s="1"/>
  <c r="R6" i="36"/>
  <c r="AE37" i="36"/>
  <c r="AP37" i="36" s="1"/>
  <c r="X28" i="36"/>
  <c r="AE88" i="36"/>
  <c r="AP88" i="36" s="1"/>
  <c r="AE75" i="36"/>
  <c r="AP75" i="36" s="1"/>
  <c r="Q22" i="36"/>
  <c r="AD84" i="36"/>
  <c r="AO84" i="36" s="1"/>
  <c r="AE67" i="36"/>
  <c r="AP67" i="36" s="1"/>
  <c r="Q52" i="36"/>
  <c r="Q77" i="36"/>
  <c r="X37" i="36"/>
  <c r="AG37" i="36"/>
  <c r="AF37" i="36"/>
  <c r="R86" i="36"/>
  <c r="R40" i="36"/>
  <c r="Q40" i="36"/>
  <c r="AD40" i="36" s="1"/>
  <c r="AO40" i="36" s="1"/>
  <c r="X24" i="36"/>
  <c r="X23" i="36"/>
  <c r="AD60" i="36"/>
  <c r="AO60" i="36" s="1"/>
  <c r="AD74" i="36"/>
  <c r="AO74" i="36" s="1"/>
  <c r="AD82" i="36"/>
  <c r="AO82" i="36" s="1"/>
  <c r="X10" i="36"/>
  <c r="AT21" i="36"/>
  <c r="X34" i="36"/>
  <c r="AF45" i="36"/>
  <c r="AG45" i="36" s="1"/>
  <c r="X45" i="36"/>
  <c r="X60" i="36"/>
  <c r="AG76" i="36"/>
  <c r="AF76" i="36"/>
  <c r="X76" i="36"/>
  <c r="X83" i="36"/>
  <c r="AF83" i="36"/>
  <c r="AG83" i="36" s="1"/>
  <c r="AD38" i="36"/>
  <c r="AO38" i="36" s="1"/>
  <c r="X17" i="36"/>
  <c r="AD2" i="36"/>
  <c r="AO2" i="36" s="1"/>
  <c r="Q14" i="36"/>
  <c r="AD14" i="36" s="1"/>
  <c r="AO14" i="36" s="1"/>
  <c r="AE29" i="36"/>
  <c r="AP29" i="36" s="1"/>
  <c r="AE71" i="36"/>
  <c r="AP71" i="36" s="1"/>
  <c r="AE83" i="36"/>
  <c r="AP83" i="36" s="1"/>
  <c r="Q10" i="36"/>
  <c r="AF10" i="36" s="1"/>
  <c r="X42" i="36"/>
  <c r="AD25" i="36"/>
  <c r="AO25" i="36" s="1"/>
  <c r="AH74" i="36"/>
  <c r="AI74" i="36" s="1"/>
  <c r="AJ74" i="36" s="1"/>
  <c r="X89" i="36"/>
  <c r="AF82" i="36"/>
  <c r="AG82" i="36" s="1"/>
  <c r="X82" i="36"/>
  <c r="AG86" i="36"/>
  <c r="AF86" i="36"/>
  <c r="X86" i="36"/>
  <c r="X69" i="36"/>
  <c r="Q80" i="36"/>
  <c r="AF80" i="36" s="1"/>
  <c r="R71" i="36"/>
  <c r="AD81" i="36"/>
  <c r="AO81" i="36" s="1"/>
  <c r="AG67" i="36"/>
  <c r="AF67" i="36"/>
  <c r="X67" i="36"/>
  <c r="AD72" i="36"/>
  <c r="AO72" i="36" s="1"/>
  <c r="R54" i="36"/>
  <c r="AF54" i="36" s="1"/>
  <c r="R63" i="36"/>
  <c r="AF63" i="36" s="1"/>
  <c r="AF40" i="36"/>
  <c r="AG40" i="36" s="1"/>
  <c r="X40" i="36"/>
  <c r="X47" i="36"/>
  <c r="Q73" i="36"/>
  <c r="R60" i="36"/>
  <c r="AF60" i="36" s="1"/>
  <c r="Q46" i="36"/>
  <c r="AE46" i="36" s="1"/>
  <c r="AP46" i="36" s="1"/>
  <c r="Q36" i="36"/>
  <c r="Q38" i="36"/>
  <c r="AD53" i="36"/>
  <c r="AO53" i="36" s="1"/>
  <c r="AE38" i="36"/>
  <c r="AP38" i="36" s="1"/>
  <c r="Q61" i="36"/>
  <c r="AF61" i="36" s="1"/>
  <c r="R24" i="36"/>
  <c r="AF24" i="36" s="1"/>
  <c r="R33" i="36"/>
  <c r="AD71" i="36"/>
  <c r="AO71" i="36" s="1"/>
  <c r="AD70" i="36"/>
  <c r="AO70" i="36" s="1"/>
  <c r="AD73" i="36"/>
  <c r="AO73" i="36" s="1"/>
  <c r="AD86" i="36"/>
  <c r="AO86" i="36" s="1"/>
  <c r="Q39" i="36"/>
  <c r="X13" i="36"/>
  <c r="AF13" i="36"/>
  <c r="AH13" i="36" s="1"/>
  <c r="AI13" i="36" s="1"/>
  <c r="AJ13" i="36" s="1"/>
  <c r="X36" i="36"/>
  <c r="X48" i="36"/>
  <c r="AH50" i="36"/>
  <c r="AI50" i="36" s="1"/>
  <c r="AJ50" i="36" s="1"/>
  <c r="AH40" i="36"/>
  <c r="AI40" i="36" s="1"/>
  <c r="AJ40" i="36" s="1"/>
  <c r="X51" i="36"/>
  <c r="AF51" i="36"/>
  <c r="AH51" i="36" s="1"/>
  <c r="AI51" i="36" s="1"/>
  <c r="AJ51" i="36" s="1"/>
  <c r="AH82" i="36"/>
  <c r="AI82" i="36" s="1"/>
  <c r="AJ82" i="36" s="1"/>
  <c r="AG87" i="36"/>
  <c r="X87" i="36"/>
  <c r="AF87" i="36"/>
  <c r="AE10" i="36"/>
  <c r="AP10" i="36" s="1"/>
  <c r="Q49" i="36"/>
  <c r="R49" i="36"/>
  <c r="Q34" i="36"/>
  <c r="AE34" i="36" s="1"/>
  <c r="AP34" i="36" s="1"/>
  <c r="AD16" i="36"/>
  <c r="AO16" i="36" s="1"/>
  <c r="AE5" i="36"/>
  <c r="AP5" i="36" s="1"/>
  <c r="AE39" i="36"/>
  <c r="AP39" i="36" s="1"/>
  <c r="AE60" i="36"/>
  <c r="AP60" i="36" s="1"/>
  <c r="AE86" i="36"/>
  <c r="AP86" i="36" s="1"/>
  <c r="AE87" i="36"/>
  <c r="AP87" i="36" s="1"/>
  <c r="Q11" i="36"/>
  <c r="AD11" i="36" s="1"/>
  <c r="AO11" i="36" s="1"/>
  <c r="AD6" i="36"/>
  <c r="AO6" i="36" s="1"/>
  <c r="AD22" i="36"/>
  <c r="AO22" i="36" s="1"/>
  <c r="R88" i="36"/>
  <c r="AF88" i="36" s="1"/>
  <c r="X70" i="36"/>
  <c r="R72" i="36"/>
  <c r="AF72" i="36" s="1"/>
  <c r="AE50" i="36"/>
  <c r="AP50" i="36" s="1"/>
  <c r="Q63" i="36"/>
  <c r="AD63" i="36" s="1"/>
  <c r="AO63" i="36" s="1"/>
  <c r="R55" i="36"/>
  <c r="R39" i="36"/>
  <c r="AF39" i="36" s="1"/>
  <c r="AE49" i="36"/>
  <c r="AP49" i="36" s="1"/>
  <c r="Q56" i="36"/>
  <c r="AD56" i="36" s="1"/>
  <c r="AO56" i="36" s="1"/>
  <c r="AE33" i="36"/>
  <c r="AP33" i="36" s="1"/>
  <c r="Q48" i="36"/>
  <c r="AF48" i="36" s="1"/>
  <c r="Q32" i="36"/>
  <c r="AD32" i="36" s="1"/>
  <c r="AO32" i="36" s="1"/>
  <c r="AD24" i="36"/>
  <c r="AO24" i="36" s="1"/>
  <c r="AF12" i="36"/>
  <c r="AH12" i="36" s="1"/>
  <c r="AI12" i="36" s="1"/>
  <c r="AJ12" i="36" s="1"/>
  <c r="X12" i="36"/>
  <c r="AD35" i="36"/>
  <c r="AO35" i="36" s="1"/>
  <c r="AD54" i="36"/>
  <c r="AO54" i="36" s="1"/>
  <c r="AQ54" i="36" s="1"/>
  <c r="AD75" i="36"/>
  <c r="AO75" i="36" s="1"/>
  <c r="AD83" i="36"/>
  <c r="AO83" i="36" s="1"/>
  <c r="R36" i="36"/>
  <c r="AF36" i="36" s="1"/>
  <c r="X29" i="36"/>
  <c r="X30" i="36"/>
  <c r="AF55" i="36"/>
  <c r="AG55" i="36" s="1"/>
  <c r="X55" i="36"/>
  <c r="X84" i="36"/>
  <c r="AH67" i="36"/>
  <c r="AI67" i="36" s="1"/>
  <c r="AJ67" i="36" s="1"/>
  <c r="AC67" i="36" s="1"/>
  <c r="X9" i="36"/>
  <c r="R28" i="36"/>
  <c r="AF28" i="36" s="1"/>
  <c r="AD8" i="36"/>
  <c r="AO8" i="36" s="1"/>
  <c r="Q35" i="36"/>
  <c r="AF35" i="36" s="1"/>
  <c r="AG35" i="36" s="1"/>
  <c r="AE23" i="36"/>
  <c r="AP23" i="36" s="1"/>
  <c r="AE57" i="36"/>
  <c r="AP57" i="36" s="1"/>
  <c r="AE73" i="36"/>
  <c r="AP73" i="36" s="1"/>
  <c r="AE74" i="36"/>
  <c r="AP74" i="36" s="1"/>
  <c r="Q3" i="36"/>
  <c r="AE3" i="36" s="1"/>
  <c r="AP3" i="36" s="1"/>
  <c r="Q8" i="36"/>
  <c r="Q13" i="36"/>
  <c r="AE13" i="36" s="1"/>
  <c r="AP13" i="36" s="1"/>
  <c r="X18" i="36"/>
  <c r="Q47" i="36"/>
  <c r="AD47" i="36" s="1"/>
  <c r="AO47" i="36" s="1"/>
  <c r="AD85" i="36"/>
  <c r="AO85" i="36" s="1"/>
  <c r="X80" i="36"/>
  <c r="R84" i="36"/>
  <c r="AF73" i="36"/>
  <c r="AH73" i="36" s="1"/>
  <c r="AI73" i="36" s="1"/>
  <c r="AJ73" i="36" s="1"/>
  <c r="AC73" i="36" s="1"/>
  <c r="X73" i="36"/>
  <c r="AG73" i="36"/>
  <c r="AE77" i="36"/>
  <c r="AP77" i="36" s="1"/>
  <c r="Q79" i="36"/>
  <c r="AE79" i="36" s="1"/>
  <c r="AP79" i="36" s="1"/>
  <c r="R79" i="36"/>
  <c r="Q66" i="36"/>
  <c r="AD66" i="36" s="1"/>
  <c r="AO66" i="36" s="1"/>
  <c r="AQ66" i="36" s="1"/>
  <c r="AE81" i="36"/>
  <c r="AP81" i="36" s="1"/>
  <c r="AE72" i="36"/>
  <c r="AP72" i="36" s="1"/>
  <c r="X63" i="36"/>
  <c r="Q84" i="36"/>
  <c r="AE84" i="36" s="1"/>
  <c r="AP84" i="36" s="1"/>
  <c r="AF43" i="36"/>
  <c r="AG43" i="36" s="1"/>
  <c r="X43" i="36"/>
  <c r="AD57" i="36"/>
  <c r="AO57" i="36" s="1"/>
  <c r="AQ57" i="36" s="1"/>
  <c r="X61" i="36"/>
  <c r="AD23" i="36"/>
  <c r="AO23" i="36" s="1"/>
  <c r="AF11" i="36"/>
  <c r="AG11" i="36" s="1"/>
  <c r="X11" i="36"/>
  <c r="AD44" i="36"/>
  <c r="AO44" i="36" s="1"/>
  <c r="AD55" i="36"/>
  <c r="AO55" i="36" s="1"/>
  <c r="AD87" i="36"/>
  <c r="AO87" i="36" s="1"/>
  <c r="Q43" i="36"/>
  <c r="AE43" i="36" s="1"/>
  <c r="AP43" i="36" s="1"/>
  <c r="AD36" i="36"/>
  <c r="AO36" i="36" s="1"/>
  <c r="AH35" i="36"/>
  <c r="AI35" i="36" s="1"/>
  <c r="AJ35" i="36" s="1"/>
  <c r="AC35" i="36" s="1"/>
  <c r="AF38" i="36"/>
  <c r="AG38" i="36" s="1"/>
  <c r="X38" i="36"/>
  <c r="AH43" i="36"/>
  <c r="AI43" i="36" s="1"/>
  <c r="AJ43" i="36" s="1"/>
  <c r="AH76" i="36"/>
  <c r="AI76" i="36" s="1"/>
  <c r="AJ76" i="36" s="1"/>
  <c r="AD17" i="36"/>
  <c r="AO17" i="36" s="1"/>
  <c r="AE28" i="36"/>
  <c r="AP28" i="36" s="1"/>
  <c r="AD10" i="36"/>
  <c r="AO10" i="36" s="1"/>
  <c r="X16" i="36"/>
  <c r="AE70" i="36"/>
  <c r="AP70" i="36" s="1"/>
  <c r="AE41" i="36"/>
  <c r="AP41" i="36" s="1"/>
  <c r="AE55" i="36"/>
  <c r="AP55" i="36" s="1"/>
  <c r="AE52" i="36"/>
  <c r="AP52" i="36" s="1"/>
  <c r="AE82" i="36"/>
  <c r="AP82" i="36" s="1"/>
  <c r="AG3" i="36"/>
  <c r="AF3" i="36"/>
  <c r="X3" i="36"/>
  <c r="AM8" i="36"/>
  <c r="Q9" i="36"/>
  <c r="AF9" i="36" s="1"/>
  <c r="R5" i="36"/>
  <c r="AF5" i="36" s="1"/>
  <c r="AE6" i="36"/>
  <c r="AP6" i="36" s="1"/>
  <c r="AD52" i="36"/>
  <c r="AO52" i="36" s="1"/>
  <c r="AE36" i="36"/>
  <c r="AP36" i="36" s="1"/>
  <c r="AH46" i="36"/>
  <c r="AI46" i="36" s="1"/>
  <c r="AJ46" i="36" s="1"/>
  <c r="AH87" i="36"/>
  <c r="AI87" i="36" s="1"/>
  <c r="AJ87" i="36" s="1"/>
  <c r="R80" i="36"/>
  <c r="R89" i="36"/>
  <c r="AF77" i="36"/>
  <c r="AH77" i="36" s="1"/>
  <c r="AI77" i="36" s="1"/>
  <c r="AJ77" i="36" s="1"/>
  <c r="AC77" i="36" s="1"/>
  <c r="X77" i="36"/>
  <c r="AG77" i="36"/>
  <c r="Q64" i="36"/>
  <c r="AD64" i="36" s="1"/>
  <c r="AO64" i="36" s="1"/>
  <c r="R57" i="36"/>
  <c r="AF57" i="36" s="1"/>
  <c r="AF81" i="36"/>
  <c r="AH81" i="36" s="1"/>
  <c r="AI81" i="36" s="1"/>
  <c r="AJ81" i="36" s="1"/>
  <c r="AC81" i="36" s="1"/>
  <c r="X81" i="36"/>
  <c r="AG81" i="36"/>
  <c r="R70" i="36"/>
  <c r="AF70" i="36" s="1"/>
  <c r="Q85" i="36"/>
  <c r="AE85" i="36" s="1"/>
  <c r="AP85" i="36" s="1"/>
  <c r="AF49" i="36"/>
  <c r="AG49" i="36" s="1"/>
  <c r="X49" i="36"/>
  <c r="R44" i="36"/>
  <c r="Q44" i="36"/>
  <c r="AF44" i="36" s="1"/>
  <c r="AE35" i="36"/>
  <c r="AP35" i="36" s="1"/>
  <c r="Q41" i="36"/>
  <c r="AD41" i="36" s="1"/>
  <c r="AO41" i="36" s="1"/>
  <c r="X33" i="36"/>
  <c r="AF33" i="36"/>
  <c r="AH33" i="36" s="1"/>
  <c r="AI33" i="36" s="1"/>
  <c r="AJ33" i="36" s="1"/>
  <c r="AD39" i="36"/>
  <c r="AO39" i="36" s="1"/>
  <c r="X27" i="36"/>
  <c r="R21" i="36"/>
  <c r="Q21" i="36"/>
  <c r="Q27" i="36"/>
  <c r="AF27" i="36" s="1"/>
  <c r="AD45" i="36"/>
  <c r="AO45" i="36" s="1"/>
  <c r="AD46" i="36"/>
  <c r="AO46" i="36" s="1"/>
  <c r="AD51" i="36"/>
  <c r="AO51" i="36" s="1"/>
  <c r="AQ51" i="36" s="1"/>
  <c r="AD59" i="36"/>
  <c r="AO59" i="36" s="1"/>
  <c r="Q18" i="36"/>
  <c r="AF18" i="36" s="1"/>
  <c r="AG18" i="36" s="1"/>
  <c r="AH38" i="36"/>
  <c r="AI38" i="36" s="1"/>
  <c r="AJ38" i="36" s="1"/>
  <c r="AH45" i="36"/>
  <c r="AI45" i="36" s="1"/>
  <c r="AJ45" i="36" s="1"/>
  <c r="X26" i="36"/>
  <c r="X52" i="36"/>
  <c r="AG52" i="36"/>
  <c r="AF52" i="36"/>
  <c r="AH52" i="36" s="1"/>
  <c r="AI52" i="36" s="1"/>
  <c r="AJ52" i="36" s="1"/>
  <c r="AC52" i="36" s="1"/>
  <c r="AG56" i="36"/>
  <c r="AF56" i="36"/>
  <c r="X56" i="36"/>
  <c r="AG62" i="36"/>
  <c r="AF62" i="36"/>
  <c r="X62" i="36"/>
  <c r="AH62" i="36"/>
  <c r="AI62" i="36" s="1"/>
  <c r="AJ62" i="36" s="1"/>
  <c r="AC62" i="36" s="1"/>
  <c r="AH78" i="36"/>
  <c r="AI78" i="36" s="1"/>
  <c r="AJ78" i="36" s="1"/>
  <c r="R25" i="36"/>
  <c r="AE16" i="36"/>
  <c r="AP16" i="36" s="1"/>
  <c r="AE2" i="36"/>
  <c r="AP2" i="36" s="1"/>
  <c r="Q29" i="36"/>
  <c r="AD29" i="36" s="1"/>
  <c r="AO29" i="36" s="1"/>
  <c r="AD28" i="36"/>
  <c r="AO28" i="36" s="1"/>
  <c r="Q30" i="36"/>
  <c r="AD30" i="36" s="1"/>
  <c r="AO30" i="36" s="1"/>
  <c r="R16" i="36"/>
  <c r="AF16" i="36" s="1"/>
  <c r="AE11" i="36"/>
  <c r="AP11" i="36" s="1"/>
  <c r="AE24" i="36"/>
  <c r="AP24" i="36" s="1"/>
  <c r="AE30" i="36"/>
  <c r="AP30" i="36" s="1"/>
  <c r="AE40" i="36"/>
  <c r="AP40" i="36" s="1"/>
  <c r="AE45" i="36"/>
  <c r="AP45" i="36" s="1"/>
  <c r="AE59" i="36"/>
  <c r="AP59" i="36" s="1"/>
  <c r="AE56" i="36"/>
  <c r="AP56" i="36" s="1"/>
  <c r="Q4" i="36"/>
  <c r="AD4" i="36" s="1"/>
  <c r="AO4" i="36" s="1"/>
  <c r="Q20" i="36"/>
  <c r="AD20" i="36" s="1"/>
  <c r="AO20" i="36" s="1"/>
  <c r="R20" i="36"/>
  <c r="Q12" i="36"/>
  <c r="AD12" i="36" s="1"/>
  <c r="AO12" i="36" s="1"/>
  <c r="AM5" i="36"/>
  <c r="AF32" i="36"/>
  <c r="AH32" i="36" s="1"/>
  <c r="AI32" i="36" s="1"/>
  <c r="AJ32" i="36" s="1"/>
  <c r="X32" i="36"/>
  <c r="AH37" i="36"/>
  <c r="AI37" i="36" s="1"/>
  <c r="AJ37" i="36" s="1"/>
  <c r="AF75" i="36"/>
  <c r="AH75" i="36" s="1"/>
  <c r="AI75" i="36" s="1"/>
  <c r="AJ75" i="36" s="1"/>
  <c r="X75" i="36"/>
  <c r="AE9" i="36"/>
  <c r="AP9" i="36" s="1"/>
  <c r="AD77" i="36"/>
  <c r="AO77" i="36" s="1"/>
  <c r="Q68" i="36"/>
  <c r="AD68" i="36" s="1"/>
  <c r="AO68" i="36" s="1"/>
  <c r="X59" i="36"/>
  <c r="AF59" i="36"/>
  <c r="AG59" i="36" s="1"/>
  <c r="AD88" i="36"/>
  <c r="AO88" i="36" s="1"/>
  <c r="Q89" i="36"/>
  <c r="AF89" i="36" s="1"/>
  <c r="AF58" i="36"/>
  <c r="AH58" i="36" s="1"/>
  <c r="AI58" i="36" s="1"/>
  <c r="AJ58" i="36" s="1"/>
  <c r="AC58" i="36" s="1"/>
  <c r="X58" i="36"/>
  <c r="AG58" i="36"/>
  <c r="Q65" i="36"/>
  <c r="AE65" i="36" s="1"/>
  <c r="AP65" i="36" s="1"/>
  <c r="AF50" i="36"/>
  <c r="AG50" i="36" s="1"/>
  <c r="X50" i="36"/>
  <c r="X39" i="36"/>
  <c r="Q69" i="36"/>
  <c r="AD69" i="36" s="1"/>
  <c r="AO69" i="36" s="1"/>
  <c r="AF46" i="36"/>
  <c r="AG46" i="36" s="1"/>
  <c r="X46" i="36"/>
  <c r="R61" i="36"/>
  <c r="AD37" i="36"/>
  <c r="AO37" i="36" s="1"/>
  <c r="AF25" i="36"/>
  <c r="AH25" i="36" s="1"/>
  <c r="AI25" i="36" s="1"/>
  <c r="AJ25" i="36" s="1"/>
  <c r="AC25" i="36" s="1"/>
  <c r="X25" i="36"/>
  <c r="AG25" i="36"/>
  <c r="Q62" i="36"/>
  <c r="AE62" i="36" s="1"/>
  <c r="AP62" i="36" s="1"/>
  <c r="AE32" i="36"/>
  <c r="AP32" i="36" s="1"/>
  <c r="Q42" i="36"/>
  <c r="AD42" i="36" s="1"/>
  <c r="AO42" i="36" s="1"/>
  <c r="R26" i="36"/>
  <c r="AF26" i="36" s="1"/>
  <c r="AD19" i="36"/>
  <c r="AO19" i="36" s="1"/>
  <c r="AD48" i="36"/>
  <c r="AO48" i="36" s="1"/>
  <c r="AD50" i="36"/>
  <c r="AO50" i="36" s="1"/>
  <c r="X2" i="36"/>
  <c r="AM21" i="36" s="1"/>
  <c r="AF2" i="36"/>
  <c r="AG2" i="36" s="1"/>
  <c r="R17" i="36"/>
  <c r="AF17" i="36" s="1"/>
  <c r="AF7" i="36"/>
  <c r="AG7" i="36" s="1"/>
  <c r="X7" i="36"/>
  <c r="AD13" i="36"/>
  <c r="AO13" i="36" s="1"/>
  <c r="AH55" i="36"/>
  <c r="AI55" i="36" s="1"/>
  <c r="AJ55" i="36" s="1"/>
  <c r="AH59" i="36"/>
  <c r="AI59" i="36" s="1"/>
  <c r="AJ59" i="36" s="1"/>
  <c r="AG53" i="36"/>
  <c r="AF53" i="36"/>
  <c r="AH53" i="36" s="1"/>
  <c r="AI53" i="36" s="1"/>
  <c r="AJ53" i="36" s="1"/>
  <c r="AC53" i="36" s="1"/>
  <c r="X53" i="36"/>
  <c r="AH56" i="36"/>
  <c r="AI56" i="36" s="1"/>
  <c r="AJ56" i="36" s="1"/>
  <c r="AF66" i="36"/>
  <c r="AG66" i="36" s="1"/>
  <c r="X66" i="36"/>
  <c r="AH86" i="36"/>
  <c r="AI86" i="36" s="1"/>
  <c r="AJ86" i="36" s="1"/>
  <c r="AC86" i="36" s="1"/>
  <c r="AH83" i="36"/>
  <c r="AI83" i="36" s="1"/>
  <c r="AJ83" i="36" s="1"/>
  <c r="AG22" i="36"/>
  <c r="AF22" i="36"/>
  <c r="AH22" i="36" s="1"/>
  <c r="AI22" i="36" s="1"/>
  <c r="AJ22" i="36" s="1"/>
  <c r="X22" i="36"/>
  <c r="AD5" i="36"/>
  <c r="AO5" i="36" s="1"/>
  <c r="Q31" i="36"/>
  <c r="AD31" i="36" s="1"/>
  <c r="AO31" i="36" s="1"/>
  <c r="R8" i="36"/>
  <c r="AH11" i="36"/>
  <c r="AI11" i="36" s="1"/>
  <c r="AJ11" i="36" s="1"/>
  <c r="AE4" i="36"/>
  <c r="AP4" i="36" s="1"/>
  <c r="AE22" i="36"/>
  <c r="AP22" i="36" s="1"/>
  <c r="AE44" i="36"/>
  <c r="AP44" i="36" s="1"/>
  <c r="AE78" i="36"/>
  <c r="AP78" i="36" s="1"/>
  <c r="AE80" i="36"/>
  <c r="AP80" i="36" s="1"/>
  <c r="AH3" i="36"/>
  <c r="AI3" i="36" s="1"/>
  <c r="AJ3" i="36" s="1"/>
  <c r="AC3" i="36" s="1"/>
  <c r="AF4" i="36"/>
  <c r="AG4" i="36" s="1"/>
  <c r="X4" i="36"/>
  <c r="AG6" i="36"/>
  <c r="AF6" i="36"/>
  <c r="AH6" i="36" s="1"/>
  <c r="AI6" i="36" s="1"/>
  <c r="AJ6" i="36" s="1"/>
  <c r="AC6" i="36" s="1"/>
  <c r="X6" i="36"/>
  <c r="AQ25" i="33"/>
  <c r="AE5" i="33"/>
  <c r="AP5" i="33" s="1"/>
  <c r="AF5" i="33"/>
  <c r="AG5" i="33" s="1"/>
  <c r="AE29" i="33"/>
  <c r="AP29" i="33" s="1"/>
  <c r="AD59" i="33"/>
  <c r="AO59" i="33" s="1"/>
  <c r="X13" i="33"/>
  <c r="AG87" i="33"/>
  <c r="AF87" i="33"/>
  <c r="X87" i="33"/>
  <c r="AE12" i="33"/>
  <c r="AP12" i="33" s="1"/>
  <c r="AQ12" i="33" s="1"/>
  <c r="AQ53" i="33"/>
  <c r="AD8" i="33"/>
  <c r="AO8" i="33" s="1"/>
  <c r="X7" i="33"/>
  <c r="Q77" i="33"/>
  <c r="R77" i="33"/>
  <c r="AD61" i="33"/>
  <c r="AO61" i="33" s="1"/>
  <c r="R74" i="33"/>
  <c r="X72" i="33"/>
  <c r="X62" i="33"/>
  <c r="AF86" i="33"/>
  <c r="AG86" i="33" s="1"/>
  <c r="X86" i="33"/>
  <c r="AE62" i="33"/>
  <c r="AP62" i="33" s="1"/>
  <c r="Q73" i="33"/>
  <c r="AD73" i="33" s="1"/>
  <c r="AO73" i="33" s="1"/>
  <c r="R70" i="33"/>
  <c r="R87" i="33"/>
  <c r="R51" i="33"/>
  <c r="R65" i="33"/>
  <c r="R50" i="33"/>
  <c r="AF44" i="33"/>
  <c r="AG44" i="33" s="1"/>
  <c r="X44" i="33"/>
  <c r="AF40" i="33"/>
  <c r="AG40" i="33" s="1"/>
  <c r="X40" i="33"/>
  <c r="Q57" i="33"/>
  <c r="R43" i="33"/>
  <c r="AD39" i="33"/>
  <c r="AO39" i="33" s="1"/>
  <c r="AE34" i="33"/>
  <c r="AP34" i="33" s="1"/>
  <c r="Q29" i="33"/>
  <c r="Q36" i="33"/>
  <c r="AD71" i="33"/>
  <c r="AO71" i="33" s="1"/>
  <c r="AD60" i="33"/>
  <c r="AO60" i="33" s="1"/>
  <c r="AD36" i="33"/>
  <c r="AO36" i="33" s="1"/>
  <c r="R25" i="33"/>
  <c r="AF25" i="33" s="1"/>
  <c r="AF14" i="33"/>
  <c r="AG14" i="33" s="1"/>
  <c r="X14" i="33"/>
  <c r="Q37" i="33"/>
  <c r="Q38" i="33"/>
  <c r="X24" i="33"/>
  <c r="AD14" i="33"/>
  <c r="AO14" i="33" s="1"/>
  <c r="X64" i="33"/>
  <c r="AH50" i="33"/>
  <c r="AI50" i="33" s="1"/>
  <c r="AJ50" i="33" s="1"/>
  <c r="X90" i="33"/>
  <c r="AF73" i="33"/>
  <c r="X73" i="33"/>
  <c r="AG73" i="33"/>
  <c r="R15" i="33"/>
  <c r="Q13" i="33"/>
  <c r="AF13" i="33" s="1"/>
  <c r="R13" i="33"/>
  <c r="X15" i="33"/>
  <c r="AE9" i="33"/>
  <c r="AP9" i="33" s="1"/>
  <c r="AE47" i="33"/>
  <c r="AP47" i="33" s="1"/>
  <c r="AE37" i="33"/>
  <c r="AP37" i="33" s="1"/>
  <c r="X78" i="33"/>
  <c r="X70" i="33"/>
  <c r="AG70" i="33"/>
  <c r="AF70" i="33"/>
  <c r="AH70" i="33" s="1"/>
  <c r="AI70" i="33" s="1"/>
  <c r="AJ70" i="33" s="1"/>
  <c r="AC70" i="33" s="1"/>
  <c r="Q89" i="33"/>
  <c r="X63" i="33"/>
  <c r="AE69" i="33"/>
  <c r="AP69" i="33" s="1"/>
  <c r="AQ69" i="33" s="1"/>
  <c r="AF48" i="33"/>
  <c r="AG48" i="33" s="1"/>
  <c r="X48" i="33"/>
  <c r="Q58" i="33"/>
  <c r="AE58" i="33" s="1"/>
  <c r="AP58" i="33" s="1"/>
  <c r="Q66" i="33"/>
  <c r="X47" i="33"/>
  <c r="AE61" i="33"/>
  <c r="AP61" i="33" s="1"/>
  <c r="X37" i="33"/>
  <c r="AF37" i="33"/>
  <c r="AG37" i="33" s="1"/>
  <c r="X35" i="33"/>
  <c r="AF35" i="33"/>
  <c r="AG35" i="33" s="1"/>
  <c r="Q46" i="33"/>
  <c r="AD46" i="33" s="1"/>
  <c r="AO46" i="33" s="1"/>
  <c r="AD37" i="33"/>
  <c r="AO37" i="33" s="1"/>
  <c r="AD63" i="33"/>
  <c r="AO63" i="33" s="1"/>
  <c r="AD64" i="33"/>
  <c r="AO64" i="33" s="1"/>
  <c r="X32" i="33"/>
  <c r="X23" i="33"/>
  <c r="AH14" i="33"/>
  <c r="AI14" i="33" s="1"/>
  <c r="AJ14" i="33" s="1"/>
  <c r="AD34" i="33"/>
  <c r="AO34" i="33" s="1"/>
  <c r="R34" i="33"/>
  <c r="AF34" i="33" s="1"/>
  <c r="AD28" i="33"/>
  <c r="AO28" i="33" s="1"/>
  <c r="X10" i="33"/>
  <c r="X12" i="33"/>
  <c r="X49" i="33"/>
  <c r="AH40" i="33"/>
  <c r="AI40" i="33" s="1"/>
  <c r="AJ40" i="33" s="1"/>
  <c r="AH60" i="33"/>
  <c r="AI60" i="33" s="1"/>
  <c r="AJ60" i="33" s="1"/>
  <c r="AC60" i="33" s="1"/>
  <c r="AF77" i="33"/>
  <c r="X77" i="33"/>
  <c r="AG77" i="33"/>
  <c r="Q44" i="33"/>
  <c r="AD44" i="33" s="1"/>
  <c r="AO44" i="33" s="1"/>
  <c r="X16" i="33"/>
  <c r="AD10" i="33"/>
  <c r="AO10" i="33" s="1"/>
  <c r="AE6" i="33"/>
  <c r="AP6" i="33" s="1"/>
  <c r="X5" i="33"/>
  <c r="R12" i="33"/>
  <c r="AF12" i="33" s="1"/>
  <c r="AM8" i="33"/>
  <c r="AE70" i="33"/>
  <c r="AP70" i="33" s="1"/>
  <c r="AQ70" i="33" s="1"/>
  <c r="AE71" i="33"/>
  <c r="AP71" i="33" s="1"/>
  <c r="Q4" i="33"/>
  <c r="AD4" i="33" s="1"/>
  <c r="AO4" i="33" s="1"/>
  <c r="Q7" i="33"/>
  <c r="AF7" i="33" s="1"/>
  <c r="X88" i="33"/>
  <c r="R76" i="33"/>
  <c r="Q76" i="33"/>
  <c r="AE76" i="33" s="1"/>
  <c r="AP76" i="33" s="1"/>
  <c r="AD66" i="33"/>
  <c r="AO66" i="33" s="1"/>
  <c r="X59" i="33"/>
  <c r="AF59" i="33"/>
  <c r="AH59" i="33" s="1"/>
  <c r="AI59" i="33" s="1"/>
  <c r="AJ59" i="33" s="1"/>
  <c r="R68" i="33"/>
  <c r="R47" i="33"/>
  <c r="AF47" i="33" s="1"/>
  <c r="R46" i="33"/>
  <c r="R60" i="33"/>
  <c r="AF57" i="33"/>
  <c r="AG57" i="33" s="1"/>
  <c r="X57" i="33"/>
  <c r="R52" i="33"/>
  <c r="AF52" i="33" s="1"/>
  <c r="X58" i="33"/>
  <c r="X33" i="33"/>
  <c r="AF30" i="33"/>
  <c r="AH30" i="33" s="1"/>
  <c r="AI30" i="33" s="1"/>
  <c r="AJ30" i="33" s="1"/>
  <c r="X30" i="33"/>
  <c r="Q48" i="33"/>
  <c r="AD48" i="33" s="1"/>
  <c r="AO48" i="33" s="1"/>
  <c r="Q41" i="33"/>
  <c r="AD41" i="33" s="1"/>
  <c r="AO41" i="33" s="1"/>
  <c r="R45" i="33"/>
  <c r="Q32" i="33"/>
  <c r="AF32" i="33" s="1"/>
  <c r="AD45" i="33"/>
  <c r="AO45" i="33" s="1"/>
  <c r="AQ45" i="33" s="1"/>
  <c r="AD67" i="33"/>
  <c r="AO67" i="33" s="1"/>
  <c r="R31" i="33"/>
  <c r="AD26" i="33"/>
  <c r="AO26" i="33" s="1"/>
  <c r="AQ26" i="33" s="1"/>
  <c r="R30" i="33"/>
  <c r="AE28" i="33"/>
  <c r="AP28" i="33" s="1"/>
  <c r="AF53" i="33"/>
  <c r="AG53" i="33" s="1"/>
  <c r="X53" i="33"/>
  <c r="X68" i="33"/>
  <c r="AH86" i="33"/>
  <c r="AI86" i="33" s="1"/>
  <c r="AJ86" i="33" s="1"/>
  <c r="AF81" i="33"/>
  <c r="X81" i="33"/>
  <c r="AG81" i="33"/>
  <c r="AE46" i="33"/>
  <c r="AP46" i="33" s="1"/>
  <c r="AD5" i="33"/>
  <c r="AO5" i="33" s="1"/>
  <c r="Q21" i="33"/>
  <c r="AD21" i="33" s="1"/>
  <c r="AO21" i="33" s="1"/>
  <c r="Q9" i="33"/>
  <c r="AD9" i="33" s="1"/>
  <c r="AO9" i="33" s="1"/>
  <c r="Q11" i="33"/>
  <c r="AD11" i="33"/>
  <c r="AO11" i="33" s="1"/>
  <c r="AE77" i="33"/>
  <c r="AP77" i="33" s="1"/>
  <c r="AD2" i="33"/>
  <c r="AO2" i="33" s="1"/>
  <c r="X4" i="33"/>
  <c r="AF4" i="33"/>
  <c r="AG4" i="33" s="1"/>
  <c r="Q3" i="33"/>
  <c r="AD3" i="33" s="1"/>
  <c r="AO3" i="33" s="1"/>
  <c r="AF84" i="33"/>
  <c r="AG84" i="33" s="1"/>
  <c r="X84" i="33"/>
  <c r="AD84" i="33"/>
  <c r="AO84" i="33" s="1"/>
  <c r="X69" i="33"/>
  <c r="X61" i="33"/>
  <c r="R29" i="33"/>
  <c r="AE38" i="33"/>
  <c r="AP38" i="33" s="1"/>
  <c r="Q42" i="33"/>
  <c r="AD42" i="33" s="1"/>
  <c r="AO42" i="33" s="1"/>
  <c r="AE30" i="33"/>
  <c r="AP30" i="33" s="1"/>
  <c r="AD38" i="33"/>
  <c r="AO38" i="33" s="1"/>
  <c r="AD52" i="33"/>
  <c r="AO52" i="33" s="1"/>
  <c r="AD49" i="33"/>
  <c r="AO49" i="33" s="1"/>
  <c r="AD77" i="33"/>
  <c r="AO77" i="33" s="1"/>
  <c r="AD81" i="33"/>
  <c r="AO81" i="33" s="1"/>
  <c r="X36" i="33"/>
  <c r="AD22" i="33"/>
  <c r="AO22" i="33" s="1"/>
  <c r="Q33" i="33"/>
  <c r="AD33" i="33" s="1"/>
  <c r="AO33" i="33" s="1"/>
  <c r="X31" i="33"/>
  <c r="X17" i="33"/>
  <c r="Q31" i="33"/>
  <c r="AE31" i="33" s="1"/>
  <c r="AP31" i="33" s="1"/>
  <c r="X18" i="33"/>
  <c r="AH45" i="33"/>
  <c r="AI45" i="33" s="1"/>
  <c r="AJ45" i="33" s="1"/>
  <c r="AC45" i="33" s="1"/>
  <c r="AH41" i="33"/>
  <c r="AI41" i="33" s="1"/>
  <c r="AJ41" i="33" s="1"/>
  <c r="AC41" i="33" s="1"/>
  <c r="AF71" i="33"/>
  <c r="AH71" i="33" s="1"/>
  <c r="AI71" i="33" s="1"/>
  <c r="AJ71" i="33" s="1"/>
  <c r="AC71" i="33" s="1"/>
  <c r="X71" i="33"/>
  <c r="AG71" i="33"/>
  <c r="AH87" i="33"/>
  <c r="AI87" i="33" s="1"/>
  <c r="AJ87" i="33" s="1"/>
  <c r="AF85" i="33"/>
  <c r="AH85" i="33" s="1"/>
  <c r="AI85" i="33" s="1"/>
  <c r="AJ85" i="33" s="1"/>
  <c r="AC85" i="33" s="1"/>
  <c r="X85" i="33"/>
  <c r="AG85" i="33"/>
  <c r="Q19" i="33"/>
  <c r="AF19" i="33" s="1"/>
  <c r="AG19" i="33" s="1"/>
  <c r="Q8" i="33"/>
  <c r="AE11" i="33"/>
  <c r="AP11" i="33" s="1"/>
  <c r="Q18" i="33"/>
  <c r="AF18" i="33" s="1"/>
  <c r="AE10" i="33"/>
  <c r="AP10" i="33" s="1"/>
  <c r="AE59" i="33"/>
  <c r="AP59" i="33" s="1"/>
  <c r="AE60" i="33"/>
  <c r="AP60" i="33" s="1"/>
  <c r="AE81" i="33"/>
  <c r="AP81" i="33" s="1"/>
  <c r="AE87" i="33"/>
  <c r="AP87" i="33" s="1"/>
  <c r="AF74" i="33"/>
  <c r="AG74" i="33" s="1"/>
  <c r="X74" i="33"/>
  <c r="AF66" i="33"/>
  <c r="AG66" i="33" s="1"/>
  <c r="X66" i="33"/>
  <c r="AE66" i="33"/>
  <c r="AP66" i="33" s="1"/>
  <c r="X52" i="33"/>
  <c r="X51" i="33"/>
  <c r="R71" i="33"/>
  <c r="R80" i="33"/>
  <c r="Q80" i="33"/>
  <c r="AE80" i="33" s="1"/>
  <c r="AP80" i="33" s="1"/>
  <c r="Q88" i="33"/>
  <c r="AD88" i="33" s="1"/>
  <c r="AO88" i="33" s="1"/>
  <c r="Q79" i="33"/>
  <c r="AE79" i="33" s="1"/>
  <c r="AP79" i="33" s="1"/>
  <c r="Q84" i="33"/>
  <c r="Q65" i="33"/>
  <c r="AD65" i="33" s="1"/>
  <c r="AO65" i="33" s="1"/>
  <c r="Q74" i="33"/>
  <c r="AD74" i="33" s="1"/>
  <c r="AO74" i="33" s="1"/>
  <c r="R64" i="33"/>
  <c r="AF64" i="33" s="1"/>
  <c r="AE57" i="33"/>
  <c r="AP57" i="33" s="1"/>
  <c r="Q78" i="33"/>
  <c r="AF78" i="33" s="1"/>
  <c r="Q68" i="33"/>
  <c r="AF68" i="33" s="1"/>
  <c r="AD57" i="33"/>
  <c r="AO57" i="33" s="1"/>
  <c r="AF45" i="33"/>
  <c r="X45" i="33"/>
  <c r="AG45" i="33"/>
  <c r="R58" i="33"/>
  <c r="AF58" i="33" s="1"/>
  <c r="AE41" i="33"/>
  <c r="AP41" i="33" s="1"/>
  <c r="R49" i="33"/>
  <c r="AF49" i="33" s="1"/>
  <c r="X80" i="33"/>
  <c r="Q50" i="33"/>
  <c r="Q35" i="33"/>
  <c r="AE35" i="33" s="1"/>
  <c r="AP35" i="33" s="1"/>
  <c r="AE49" i="33"/>
  <c r="AP49" i="33" s="1"/>
  <c r="X67" i="33"/>
  <c r="R33" i="33"/>
  <c r="Q52" i="33"/>
  <c r="AD89" i="33"/>
  <c r="AO89" i="33" s="1"/>
  <c r="AD76" i="33"/>
  <c r="AO76" i="33" s="1"/>
  <c r="X26" i="33"/>
  <c r="Q22" i="33"/>
  <c r="X27" i="33"/>
  <c r="AG29" i="33"/>
  <c r="AF29" i="33"/>
  <c r="AH29" i="33" s="1"/>
  <c r="AI29" i="33" s="1"/>
  <c r="AJ29" i="33" s="1"/>
  <c r="AC29" i="33" s="1"/>
  <c r="X29" i="33"/>
  <c r="AH19" i="33"/>
  <c r="AI19" i="33" s="1"/>
  <c r="AJ19" i="33" s="1"/>
  <c r="AC19" i="33" s="1"/>
  <c r="X56" i="33"/>
  <c r="AF56" i="33"/>
  <c r="AG56" i="33" s="1"/>
  <c r="AH73" i="33"/>
  <c r="AI73" i="33" s="1"/>
  <c r="AJ73" i="33" s="1"/>
  <c r="AF75" i="33"/>
  <c r="AH75" i="33" s="1"/>
  <c r="AI75" i="33" s="1"/>
  <c r="AJ75" i="33" s="1"/>
  <c r="X75" i="33"/>
  <c r="AF89" i="33"/>
  <c r="AH89" i="33" s="1"/>
  <c r="AI89" i="33" s="1"/>
  <c r="AJ89" i="33" s="1"/>
  <c r="AC89" i="33" s="1"/>
  <c r="X89" i="33"/>
  <c r="AG89" i="33"/>
  <c r="AE7" i="33"/>
  <c r="AP7" i="33" s="1"/>
  <c r="R16" i="33"/>
  <c r="AF16" i="33" s="1"/>
  <c r="Q23" i="33"/>
  <c r="AE23" i="33" s="1"/>
  <c r="AP23" i="33" s="1"/>
  <c r="Q17" i="33"/>
  <c r="AD17" i="33" s="1"/>
  <c r="AO17" i="33" s="1"/>
  <c r="AD6" i="33"/>
  <c r="AO6" i="33" s="1"/>
  <c r="AE13" i="33"/>
  <c r="AP13" i="33" s="1"/>
  <c r="AE27" i="33"/>
  <c r="AP27" i="33" s="1"/>
  <c r="AE48" i="33"/>
  <c r="AP48" i="33" s="1"/>
  <c r="AE56" i="33"/>
  <c r="AP56" i="33" s="1"/>
  <c r="AE63" i="33"/>
  <c r="AP63" i="33" s="1"/>
  <c r="AE64" i="33"/>
  <c r="AP64" i="33" s="1"/>
  <c r="AE85" i="33"/>
  <c r="AP85" i="33" s="1"/>
  <c r="AQ85" i="33" s="1"/>
  <c r="AE86" i="33"/>
  <c r="AP86" i="33" s="1"/>
  <c r="AQ86" i="33" s="1"/>
  <c r="AH4" i="33"/>
  <c r="AI4" i="33" s="1"/>
  <c r="AJ4" i="33" s="1"/>
  <c r="AD7" i="33"/>
  <c r="AO7" i="33" s="1"/>
  <c r="Q83" i="33"/>
  <c r="AD83" i="33" s="1"/>
  <c r="AO83" i="33" s="1"/>
  <c r="R83" i="33"/>
  <c r="AD62" i="33"/>
  <c r="AO62" i="33" s="1"/>
  <c r="X54" i="33"/>
  <c r="AD50" i="33"/>
  <c r="AO50" i="33" s="1"/>
  <c r="AF65" i="33"/>
  <c r="AH65" i="33" s="1"/>
  <c r="AI65" i="33" s="1"/>
  <c r="AJ65" i="33" s="1"/>
  <c r="X65" i="33"/>
  <c r="R56" i="33"/>
  <c r="X41" i="33"/>
  <c r="AG41" i="33"/>
  <c r="AF41" i="33"/>
  <c r="Q55" i="33"/>
  <c r="AE55" i="33" s="1"/>
  <c r="AP55" i="33" s="1"/>
  <c r="AD47" i="33"/>
  <c r="AO47" i="33" s="1"/>
  <c r="AF38" i="33"/>
  <c r="AG38" i="33" s="1"/>
  <c r="X38" i="33"/>
  <c r="R63" i="33"/>
  <c r="AF63" i="33" s="1"/>
  <c r="X34" i="33"/>
  <c r="Q51" i="33"/>
  <c r="AF51" i="33" s="1"/>
  <c r="X43" i="33"/>
  <c r="R62" i="33"/>
  <c r="AF62" i="33" s="1"/>
  <c r="AD30" i="33"/>
  <c r="AO30" i="33" s="1"/>
  <c r="AF42" i="33"/>
  <c r="AG42" i="33" s="1"/>
  <c r="X42" i="33"/>
  <c r="AD54" i="33"/>
  <c r="AO54" i="33" s="1"/>
  <c r="AD56" i="33"/>
  <c r="AO56" i="33" s="1"/>
  <c r="AD78" i="33"/>
  <c r="AO78" i="33" s="1"/>
  <c r="R36" i="33"/>
  <c r="AF36" i="33" s="1"/>
  <c r="R32" i="33"/>
  <c r="AH56" i="33"/>
  <c r="AI56" i="33" s="1"/>
  <c r="AJ56" i="33" s="1"/>
  <c r="X22" i="33"/>
  <c r="AF22" i="33"/>
  <c r="AG22" i="33" s="1"/>
  <c r="Q39" i="33"/>
  <c r="AD29" i="33"/>
  <c r="AO29" i="33" s="1"/>
  <c r="Q43" i="33"/>
  <c r="AE43" i="33" s="1"/>
  <c r="AP43" i="33" s="1"/>
  <c r="AG28" i="33"/>
  <c r="X28" i="33"/>
  <c r="AF28" i="33"/>
  <c r="AH28" i="33" s="1"/>
  <c r="AI28" i="33" s="1"/>
  <c r="AJ28" i="33" s="1"/>
  <c r="AC28" i="33" s="1"/>
  <c r="Q27" i="33"/>
  <c r="AF27" i="33" s="1"/>
  <c r="AD27" i="33"/>
  <c r="AO27" i="33" s="1"/>
  <c r="X20" i="33"/>
  <c r="AF20" i="33"/>
  <c r="AH20" i="33" s="1"/>
  <c r="AI20" i="33" s="1"/>
  <c r="AJ20" i="33" s="1"/>
  <c r="AH42" i="33"/>
  <c r="AI42" i="33" s="1"/>
  <c r="AJ42" i="33" s="1"/>
  <c r="AH35" i="33"/>
  <c r="AI35" i="33" s="1"/>
  <c r="AJ35" i="33" s="1"/>
  <c r="AH22" i="33"/>
  <c r="AI22" i="33" s="1"/>
  <c r="AJ22" i="33" s="1"/>
  <c r="AF46" i="33"/>
  <c r="AG46" i="33" s="1"/>
  <c r="X46" i="33"/>
  <c r="AG60" i="33"/>
  <c r="AF60" i="33"/>
  <c r="X60" i="33"/>
  <c r="AG79" i="33"/>
  <c r="AF79" i="33"/>
  <c r="AH79" i="33" s="1"/>
  <c r="AI79" i="33" s="1"/>
  <c r="AJ79" i="33" s="1"/>
  <c r="AC79" i="33" s="1"/>
  <c r="X79" i="33"/>
  <c r="AH77" i="33"/>
  <c r="AI77" i="33" s="1"/>
  <c r="AJ77" i="33" s="1"/>
  <c r="AC77" i="33" s="1"/>
  <c r="AD13" i="33"/>
  <c r="AO13" i="33" s="1"/>
  <c r="R10" i="33"/>
  <c r="AF10" i="33" s="1"/>
  <c r="AE16" i="33"/>
  <c r="AP16" i="33" s="1"/>
  <c r="Q24" i="33"/>
  <c r="AE24" i="33" s="1"/>
  <c r="AP24" i="33" s="1"/>
  <c r="AE4" i="33"/>
  <c r="AP4" i="33" s="1"/>
  <c r="X19" i="33"/>
  <c r="AF11" i="33"/>
  <c r="AH11" i="33" s="1"/>
  <c r="AI11" i="33" s="1"/>
  <c r="AJ11" i="33" s="1"/>
  <c r="AC11" i="33" s="1"/>
  <c r="X11" i="33"/>
  <c r="AG11" i="33"/>
  <c r="AE52" i="33"/>
  <c r="AP52" i="33" s="1"/>
  <c r="AE84" i="33"/>
  <c r="AP84" i="33" s="1"/>
  <c r="AE89" i="33"/>
  <c r="AP89" i="33" s="1"/>
  <c r="R2" i="33"/>
  <c r="Q2" i="33"/>
  <c r="AE2" i="33" s="1"/>
  <c r="AP2" i="33" s="1"/>
  <c r="R88" i="33"/>
  <c r="X82" i="33"/>
  <c r="Q72" i="33"/>
  <c r="AD72" i="33" s="1"/>
  <c r="AO72" i="33" s="1"/>
  <c r="AF76" i="33"/>
  <c r="AH76" i="33" s="1"/>
  <c r="AI76" i="33" s="1"/>
  <c r="AJ76" i="33" s="1"/>
  <c r="X76" i="33"/>
  <c r="Q82" i="33"/>
  <c r="AF82" i="33" s="1"/>
  <c r="R69" i="33"/>
  <c r="AF69" i="33" s="1"/>
  <c r="Q75" i="33"/>
  <c r="AE75" i="33" s="1"/>
  <c r="AP75" i="33" s="1"/>
  <c r="X55" i="33"/>
  <c r="Q67" i="33"/>
  <c r="AE67" i="33" s="1"/>
  <c r="AP67" i="33" s="1"/>
  <c r="R61" i="33"/>
  <c r="AF61" i="33" s="1"/>
  <c r="AD58" i="33"/>
  <c r="AO58" i="33" s="1"/>
  <c r="AE39" i="33"/>
  <c r="AP39" i="33" s="1"/>
  <c r="AE44" i="33"/>
  <c r="AP44" i="33" s="1"/>
  <c r="AD35" i="33"/>
  <c r="AO35" i="33" s="1"/>
  <c r="Q54" i="33"/>
  <c r="AF54" i="33" s="1"/>
  <c r="AE40" i="33"/>
  <c r="AP40" i="33" s="1"/>
  <c r="AE50" i="33"/>
  <c r="AP50" i="33" s="1"/>
  <c r="AE42" i="33"/>
  <c r="AP42" i="33" s="1"/>
  <c r="AD51" i="33"/>
  <c r="AO51" i="33" s="1"/>
  <c r="AD40" i="33"/>
  <c r="AO40" i="33" s="1"/>
  <c r="AD75" i="33"/>
  <c r="AO75" i="33" s="1"/>
  <c r="AD87" i="33"/>
  <c r="AO87" i="33" s="1"/>
  <c r="AE36" i="33"/>
  <c r="AP36" i="33" s="1"/>
  <c r="AE32" i="33"/>
  <c r="AP32" i="33" s="1"/>
  <c r="X21" i="33"/>
  <c r="AE22" i="33"/>
  <c r="AP22" i="33" s="1"/>
  <c r="X25" i="33"/>
  <c r="AE14" i="33"/>
  <c r="AP14" i="33" s="1"/>
  <c r="R26" i="33"/>
  <c r="AF26" i="33" s="1"/>
  <c r="X39" i="33"/>
  <c r="AF39" i="33"/>
  <c r="AH39" i="33" s="1"/>
  <c r="AI39" i="33" s="1"/>
  <c r="AJ39" i="33" s="1"/>
  <c r="AF50" i="33"/>
  <c r="AG50" i="33" s="1"/>
  <c r="X50" i="33"/>
  <c r="AH66" i="33"/>
  <c r="AI66" i="33" s="1"/>
  <c r="AJ66" i="33" s="1"/>
  <c r="X83" i="33"/>
  <c r="AH84" i="33"/>
  <c r="AI84" i="33" s="1"/>
  <c r="AJ84" i="33" s="1"/>
  <c r="AH81" i="33"/>
  <c r="AI81" i="33" s="1"/>
  <c r="AJ81" i="33" s="1"/>
  <c r="AC81" i="33" s="1"/>
  <c r="X9" i="33"/>
  <c r="AF9" i="33"/>
  <c r="AG9" i="33" s="1"/>
  <c r="AD16" i="33"/>
  <c r="AO16" i="33" s="1"/>
  <c r="Q15" i="33"/>
  <c r="AF15" i="33" s="1"/>
  <c r="R8" i="33"/>
  <c r="AG3" i="33"/>
  <c r="AF3" i="33"/>
  <c r="AH3" i="33" s="1"/>
  <c r="AI3" i="33" s="1"/>
  <c r="AJ3" i="33" s="1"/>
  <c r="AC3" i="33" s="1"/>
  <c r="X3" i="33"/>
  <c r="AG6" i="33"/>
  <c r="AF6" i="33"/>
  <c r="AH6" i="33" s="1"/>
  <c r="AI6" i="33" s="1"/>
  <c r="AJ6" i="33" s="1"/>
  <c r="X6" i="33"/>
  <c r="AE3" i="33"/>
  <c r="AP3" i="33" s="1"/>
  <c r="AE21" i="33"/>
  <c r="AP21" i="33" s="1"/>
  <c r="AE54" i="33"/>
  <c r="AP54" i="33" s="1"/>
  <c r="AE73" i="33"/>
  <c r="AP73" i="33" s="1"/>
  <c r="AE74" i="33"/>
  <c r="AP74" i="33" s="1"/>
  <c r="AF2" i="33"/>
  <c r="AH2" i="33" s="1"/>
  <c r="AI2" i="33" s="1"/>
  <c r="AJ2" i="33" s="1"/>
  <c r="X2" i="33"/>
  <c r="AA5" i="27"/>
  <c r="AB12" i="27"/>
  <c r="AA24" i="27"/>
  <c r="R12" i="27"/>
  <c r="Q15" i="27"/>
  <c r="R15" i="27"/>
  <c r="Q27" i="27"/>
  <c r="N9" i="27"/>
  <c r="AA10" i="27"/>
  <c r="Y10" i="27"/>
  <c r="L10" i="27"/>
  <c r="AA2" i="27"/>
  <c r="Y2" i="27"/>
  <c r="L2" i="27"/>
  <c r="Z2" i="27"/>
  <c r="O3" i="27"/>
  <c r="U5" i="27"/>
  <c r="P7" i="27"/>
  <c r="Y8" i="27"/>
  <c r="U11" i="27"/>
  <c r="AB13" i="27"/>
  <c r="U14" i="27"/>
  <c r="Y16" i="27"/>
  <c r="O17" i="27"/>
  <c r="AB18" i="27"/>
  <c r="O19" i="27"/>
  <c r="Y20" i="27"/>
  <c r="Y21" i="27"/>
  <c r="AA21" i="27"/>
  <c r="M20" i="27"/>
  <c r="R20" i="27" s="1"/>
  <c r="L21" i="27"/>
  <c r="T21" i="27"/>
  <c r="N20" i="27"/>
  <c r="O28" i="27"/>
  <c r="Y29" i="27"/>
  <c r="L29" i="27"/>
  <c r="P29" i="27"/>
  <c r="AB2" i="27"/>
  <c r="M4" i="27"/>
  <c r="M7" i="27"/>
  <c r="AA8" i="27"/>
  <c r="M10" i="27"/>
  <c r="AD11" i="27"/>
  <c r="AO11" i="27" s="1"/>
  <c r="P13" i="27"/>
  <c r="O12" i="27"/>
  <c r="Q12" i="27" s="1"/>
  <c r="N14" i="27"/>
  <c r="Q14" i="27" s="1"/>
  <c r="T14" i="27"/>
  <c r="L14" i="27"/>
  <c r="N13" i="27"/>
  <c r="Y14" i="27"/>
  <c r="AA16" i="27"/>
  <c r="P17" i="27"/>
  <c r="O24" i="27"/>
  <c r="P25" i="27"/>
  <c r="T28" i="27"/>
  <c r="AA11" i="27"/>
  <c r="AA14" i="27"/>
  <c r="O18" i="27"/>
  <c r="P19" i="27"/>
  <c r="Q19" i="27" s="1"/>
  <c r="T24" i="27"/>
  <c r="P26" i="27"/>
  <c r="Y26" i="27"/>
  <c r="O25" i="27"/>
  <c r="AA28" i="27"/>
  <c r="M2" i="27"/>
  <c r="L8" i="27"/>
  <c r="T9" i="27"/>
  <c r="L9" i="27"/>
  <c r="Z9" i="27"/>
  <c r="Y9" i="27"/>
  <c r="T12" i="27"/>
  <c r="O13" i="27"/>
  <c r="R13" i="27" s="1"/>
  <c r="L16" i="27"/>
  <c r="U17" i="27"/>
  <c r="P18" i="27"/>
  <c r="L19" i="27"/>
  <c r="M21" i="27"/>
  <c r="P22" i="27"/>
  <c r="O21" i="27"/>
  <c r="Y22" i="27"/>
  <c r="O30" i="27"/>
  <c r="P31" i="27"/>
  <c r="L31" i="27"/>
  <c r="O2" i="27"/>
  <c r="Y3" i="27"/>
  <c r="L3" i="27"/>
  <c r="N2" i="27"/>
  <c r="Q2" i="27" s="1"/>
  <c r="AA3" i="27"/>
  <c r="Z3" i="27"/>
  <c r="Y6" i="27"/>
  <c r="L6" i="27"/>
  <c r="AA6" i="27"/>
  <c r="Z6" i="27"/>
  <c r="T86" i="27"/>
  <c r="T82" i="27"/>
  <c r="U89" i="27"/>
  <c r="U85" i="27"/>
  <c r="U88" i="27"/>
  <c r="U84" i="27"/>
  <c r="T80" i="27"/>
  <c r="T76" i="27"/>
  <c r="T72" i="27"/>
  <c r="U90" i="27"/>
  <c r="U87" i="27"/>
  <c r="U83" i="27"/>
  <c r="U79" i="27"/>
  <c r="U75" i="27"/>
  <c r="T90" i="27"/>
  <c r="U86" i="27"/>
  <c r="U81" i="27"/>
  <c r="U77" i="27"/>
  <c r="U73" i="27"/>
  <c r="U82" i="27"/>
  <c r="U80" i="27"/>
  <c r="U76" i="27"/>
  <c r="U72" i="27"/>
  <c r="U71" i="27"/>
  <c r="T66" i="27"/>
  <c r="T70" i="27"/>
  <c r="T78" i="27"/>
  <c r="T74" i="27"/>
  <c r="U69" i="27"/>
  <c r="T68" i="27"/>
  <c r="U78" i="27"/>
  <c r="T64" i="27"/>
  <c r="U65" i="27"/>
  <c r="U63" i="27"/>
  <c r="U60" i="27"/>
  <c r="T53" i="27"/>
  <c r="U74" i="27"/>
  <c r="U68" i="27"/>
  <c r="U70" i="27"/>
  <c r="U66" i="27"/>
  <c r="T62" i="27"/>
  <c r="U57" i="27"/>
  <c r="U67" i="27"/>
  <c r="U61" i="27"/>
  <c r="U58" i="27"/>
  <c r="T51" i="27"/>
  <c r="U46" i="27"/>
  <c r="U37" i="27"/>
  <c r="T58" i="27"/>
  <c r="U53" i="27"/>
  <c r="U50" i="27"/>
  <c r="T47" i="27"/>
  <c r="U64" i="27"/>
  <c r="U54" i="27"/>
  <c r="T57" i="27"/>
  <c r="U55" i="27"/>
  <c r="T49" i="27"/>
  <c r="T60" i="27"/>
  <c r="U59" i="27"/>
  <c r="T55" i="27"/>
  <c r="U48" i="27"/>
  <c r="T42" i="27"/>
  <c r="T38" i="27"/>
  <c r="U62" i="27"/>
  <c r="U56" i="27"/>
  <c r="U49" i="27"/>
  <c r="T35" i="27"/>
  <c r="T31" i="27"/>
  <c r="U28" i="27"/>
  <c r="U24" i="27"/>
  <c r="U12" i="27"/>
  <c r="U4" i="27"/>
  <c r="X4" i="27" s="1"/>
  <c r="U44" i="27"/>
  <c r="T37" i="27"/>
  <c r="U40" i="27"/>
  <c r="U32" i="27"/>
  <c r="U29" i="27"/>
  <c r="U25" i="27"/>
  <c r="T20" i="27"/>
  <c r="T17" i="27"/>
  <c r="U6" i="27"/>
  <c r="X6" i="27" s="1"/>
  <c r="U3" i="27"/>
  <c r="X3" i="27" s="1"/>
  <c r="U51" i="27"/>
  <c r="U43" i="27"/>
  <c r="U36" i="27"/>
  <c r="T29" i="27"/>
  <c r="T25" i="27"/>
  <c r="U21" i="27"/>
  <c r="U39" i="27"/>
  <c r="U33" i="27"/>
  <c r="U47" i="27"/>
  <c r="U42" i="27"/>
  <c r="U38" i="27"/>
  <c r="U34" i="27"/>
  <c r="U27" i="27"/>
  <c r="U23" i="27"/>
  <c r="U18" i="27"/>
  <c r="T16" i="27"/>
  <c r="U13" i="27"/>
  <c r="U10" i="27"/>
  <c r="T8" i="27"/>
  <c r="T5" i="27"/>
  <c r="U2" i="27"/>
  <c r="U52" i="27"/>
  <c r="U45" i="27"/>
  <c r="U41" i="27"/>
  <c r="U35" i="27"/>
  <c r="U31" i="27"/>
  <c r="T27" i="27"/>
  <c r="T23" i="27"/>
  <c r="AA9" i="27"/>
  <c r="T10" i="27"/>
  <c r="AB90" i="27"/>
  <c r="AB87" i="27"/>
  <c r="AB83" i="27"/>
  <c r="AA87" i="27"/>
  <c r="AB86" i="27"/>
  <c r="AB82" i="27"/>
  <c r="AB78" i="27"/>
  <c r="AB74" i="27"/>
  <c r="AB70" i="27"/>
  <c r="AA86" i="27"/>
  <c r="AB89" i="27"/>
  <c r="AB85" i="27"/>
  <c r="AB81" i="27"/>
  <c r="AB77" i="27"/>
  <c r="AB73" i="27"/>
  <c r="AB88" i="27"/>
  <c r="AB84" i="27"/>
  <c r="AB80" i="27"/>
  <c r="AB76" i="27"/>
  <c r="AB72" i="27"/>
  <c r="AA88" i="27"/>
  <c r="AA70" i="27"/>
  <c r="AB68" i="27"/>
  <c r="AB64" i="27"/>
  <c r="AB60" i="27"/>
  <c r="AA82" i="27"/>
  <c r="AA84" i="27"/>
  <c r="AB79" i="27"/>
  <c r="AB75" i="27"/>
  <c r="AB69" i="27"/>
  <c r="AB67" i="27"/>
  <c r="AA79" i="27"/>
  <c r="AA75" i="27"/>
  <c r="AA83" i="27"/>
  <c r="AA78" i="27"/>
  <c r="AA74" i="27"/>
  <c r="AB66" i="27"/>
  <c r="AB62" i="27"/>
  <c r="AB71" i="27"/>
  <c r="AA80" i="27"/>
  <c r="AA62" i="27"/>
  <c r="AB57" i="27"/>
  <c r="AB55" i="27"/>
  <c r="AB51" i="27"/>
  <c r="AB47" i="27"/>
  <c r="AA69" i="27"/>
  <c r="AA68" i="27"/>
  <c r="AA66" i="27"/>
  <c r="AB61" i="27"/>
  <c r="AB58" i="27"/>
  <c r="AB54" i="27"/>
  <c r="AA67" i="27"/>
  <c r="AA71" i="27"/>
  <c r="AE71" i="27" s="1"/>
  <c r="AP71" i="27" s="1"/>
  <c r="AB59" i="27"/>
  <c r="AB53" i="27"/>
  <c r="AB49" i="27"/>
  <c r="AA76" i="27"/>
  <c r="AA72" i="27"/>
  <c r="AB63" i="27"/>
  <c r="AA60" i="27"/>
  <c r="AA54" i="27"/>
  <c r="AA49" i="27"/>
  <c r="AB42" i="27"/>
  <c r="AB38" i="27"/>
  <c r="AB35" i="27"/>
  <c r="AB31" i="27"/>
  <c r="AB27" i="27"/>
  <c r="AB23" i="27"/>
  <c r="AB65" i="27"/>
  <c r="AA64" i="27"/>
  <c r="AA55" i="27"/>
  <c r="AB48" i="27"/>
  <c r="AB45" i="27"/>
  <c r="AB41" i="27"/>
  <c r="AB34" i="27"/>
  <c r="AA59" i="27"/>
  <c r="AA61" i="27"/>
  <c r="AB56" i="27"/>
  <c r="AB52" i="27"/>
  <c r="AA51" i="27"/>
  <c r="AE51" i="27" s="1"/>
  <c r="AP51" i="27" s="1"/>
  <c r="AB44" i="27"/>
  <c r="AB40" i="27"/>
  <c r="AB33" i="27"/>
  <c r="AA56" i="27"/>
  <c r="AA58" i="27"/>
  <c r="AA53" i="27"/>
  <c r="AB50" i="27"/>
  <c r="AB43" i="27"/>
  <c r="AB39" i="27"/>
  <c r="AB36" i="27"/>
  <c r="AA63" i="27"/>
  <c r="AA50" i="27"/>
  <c r="AA40" i="27"/>
  <c r="AB30" i="27"/>
  <c r="AB26" i="27"/>
  <c r="AB22" i="27"/>
  <c r="AB16" i="27"/>
  <c r="AB8" i="27"/>
  <c r="AB5" i="27"/>
  <c r="AA43" i="27"/>
  <c r="AE43" i="27" s="1"/>
  <c r="AP43" i="27" s="1"/>
  <c r="AA33" i="27"/>
  <c r="AE33" i="27" s="1"/>
  <c r="AP33" i="27" s="1"/>
  <c r="AA30" i="27"/>
  <c r="AA39" i="27"/>
  <c r="AA27" i="27"/>
  <c r="AE27" i="27" s="1"/>
  <c r="AP27" i="27" s="1"/>
  <c r="AA23" i="27"/>
  <c r="AB15" i="27"/>
  <c r="AB7" i="27"/>
  <c r="AA47" i="27"/>
  <c r="AA42" i="27"/>
  <c r="AA34" i="27"/>
  <c r="AB46" i="27"/>
  <c r="AA38" i="27"/>
  <c r="AB28" i="27"/>
  <c r="AB24" i="27"/>
  <c r="AB17" i="27"/>
  <c r="AB9" i="27"/>
  <c r="AA48" i="27"/>
  <c r="AA45" i="27"/>
  <c r="AA41" i="27"/>
  <c r="AA35" i="27"/>
  <c r="AA31" i="27"/>
  <c r="AA52" i="27"/>
  <c r="AB37" i="27"/>
  <c r="AB29" i="27"/>
  <c r="AB25" i="27"/>
  <c r="AB19" i="27"/>
  <c r="AB14" i="27"/>
  <c r="AB11" i="27"/>
  <c r="AA44" i="27"/>
  <c r="AB32" i="27"/>
  <c r="AA29" i="27"/>
  <c r="AA25" i="27"/>
  <c r="AB21" i="27"/>
  <c r="AA19" i="27"/>
  <c r="AE19" i="27" s="1"/>
  <c r="AP19" i="27" s="1"/>
  <c r="R14" i="27"/>
  <c r="AB20" i="27"/>
  <c r="O26" i="27"/>
  <c r="AB3" i="27"/>
  <c r="N5" i="27"/>
  <c r="R5" i="27" s="1"/>
  <c r="AB6" i="27"/>
  <c r="U7" i="27"/>
  <c r="O8" i="27"/>
  <c r="Q8" i="27" s="1"/>
  <c r="P9" i="27"/>
  <c r="Q9" i="27" s="1"/>
  <c r="O11" i="27"/>
  <c r="R11" i="27" s="1"/>
  <c r="Y12" i="27"/>
  <c r="Z12" i="27"/>
  <c r="T13" i="27"/>
  <c r="U15" i="27"/>
  <c r="P16" i="27"/>
  <c r="AA17" i="27"/>
  <c r="T18" i="27"/>
  <c r="Z21" i="27"/>
  <c r="U26" i="27"/>
  <c r="L27" i="27"/>
  <c r="P30" i="27"/>
  <c r="Y30" i="27"/>
  <c r="O29" i="27"/>
  <c r="T2" i="27"/>
  <c r="O5" i="27"/>
  <c r="P6" i="27"/>
  <c r="M9" i="27"/>
  <c r="Z10" i="27"/>
  <c r="Q11" i="27"/>
  <c r="T15" i="27"/>
  <c r="AD15" i="27"/>
  <c r="AO15" i="27" s="1"/>
  <c r="O16" i="27"/>
  <c r="U19" i="27"/>
  <c r="U22" i="27"/>
  <c r="AA26" i="27"/>
  <c r="O27" i="27"/>
  <c r="R27" i="27" s="1"/>
  <c r="P28" i="27"/>
  <c r="Q28" i="27" s="1"/>
  <c r="L28" i="27"/>
  <c r="L4" i="27"/>
  <c r="N3" i="27"/>
  <c r="Q3" i="27" s="1"/>
  <c r="AF3" i="27" s="1"/>
  <c r="AG3" i="27" s="1"/>
  <c r="AA4" i="27"/>
  <c r="Y4" i="27"/>
  <c r="N4" i="27"/>
  <c r="Q4" i="27" s="1"/>
  <c r="Z4" i="27"/>
  <c r="T7" i="27"/>
  <c r="L7" i="27"/>
  <c r="N6" i="27"/>
  <c r="N7" i="27"/>
  <c r="AO33" i="27"/>
  <c r="M3" i="27"/>
  <c r="R3" i="27" s="1"/>
  <c r="AB4" i="27"/>
  <c r="M6" i="27"/>
  <c r="AA7" i="27"/>
  <c r="U8" i="27"/>
  <c r="O9" i="27"/>
  <c r="AB10" i="27"/>
  <c r="AA13" i="27"/>
  <c r="Y13" i="27"/>
  <c r="L13" i="27"/>
  <c r="Z13" i="27"/>
  <c r="Z8" i="27"/>
  <c r="Z5" i="27"/>
  <c r="Z27" i="27"/>
  <c r="Z23" i="27"/>
  <c r="Y38" i="27"/>
  <c r="AA15" i="27"/>
  <c r="AE15" i="27" s="1"/>
  <c r="AP15" i="27" s="1"/>
  <c r="U16" i="27"/>
  <c r="L17" i="27"/>
  <c r="Z18" i="27"/>
  <c r="Y19" i="27"/>
  <c r="AD19" i="27" s="1"/>
  <c r="AO19" i="27" s="1"/>
  <c r="AA22" i="27"/>
  <c r="O23" i="27"/>
  <c r="Q23" i="27" s="1"/>
  <c r="P24" i="27"/>
  <c r="L24" i="27"/>
  <c r="R28" i="27"/>
  <c r="U30" i="27"/>
  <c r="Q34" i="27"/>
  <c r="R34" i="27"/>
  <c r="P21" i="27"/>
  <c r="L32" i="27"/>
  <c r="L36" i="27"/>
  <c r="L37" i="27"/>
  <c r="AA37" i="27"/>
  <c r="Y37" i="27"/>
  <c r="N37" i="27"/>
  <c r="Z37" i="27"/>
  <c r="O39" i="27"/>
  <c r="Z49" i="27"/>
  <c r="O50" i="27"/>
  <c r="P51" i="27"/>
  <c r="Q51" i="27" s="1"/>
  <c r="Z17" i="27"/>
  <c r="M18" i="27"/>
  <c r="R18" i="27" s="1"/>
  <c r="Z20" i="27"/>
  <c r="T22" i="27"/>
  <c r="N21" i="27"/>
  <c r="Y24" i="27"/>
  <c r="T26" i="27"/>
  <c r="Y28" i="27"/>
  <c r="AD28" i="27" s="1"/>
  <c r="AO28" i="27" s="1"/>
  <c r="T30" i="27"/>
  <c r="Y31" i="27"/>
  <c r="N32" i="27"/>
  <c r="Q32" i="27" s="1"/>
  <c r="Q33" i="27"/>
  <c r="Y35" i="27"/>
  <c r="N36" i="27"/>
  <c r="Q36" i="27" s="1"/>
  <c r="AD36" i="27" s="1"/>
  <c r="AO36" i="27" s="1"/>
  <c r="P39" i="27"/>
  <c r="L40" i="27"/>
  <c r="T41" i="27"/>
  <c r="Y41" i="27"/>
  <c r="Y45" i="27"/>
  <c r="L51" i="27"/>
  <c r="T34" i="27"/>
  <c r="O36" i="27"/>
  <c r="P37" i="27"/>
  <c r="T45" i="27"/>
  <c r="Z46" i="27"/>
  <c r="O51" i="27"/>
  <c r="Z7" i="27"/>
  <c r="N10" i="27"/>
  <c r="Q10" i="27" s="1"/>
  <c r="T11" i="27"/>
  <c r="AA12" i="27"/>
  <c r="Z15" i="27"/>
  <c r="Y18" i="27"/>
  <c r="T19" i="27"/>
  <c r="AA20" i="27"/>
  <c r="L22" i="27"/>
  <c r="Y23" i="27"/>
  <c r="M25" i="27"/>
  <c r="L26" i="27"/>
  <c r="Y27" i="27"/>
  <c r="M29" i="27"/>
  <c r="L30" i="27"/>
  <c r="M31" i="27"/>
  <c r="Y34" i="27"/>
  <c r="L35" i="27"/>
  <c r="M37" i="27"/>
  <c r="P40" i="27"/>
  <c r="L41" i="27"/>
  <c r="Y42" i="27"/>
  <c r="O45" i="27"/>
  <c r="O44" i="27"/>
  <c r="R44" i="27" s="1"/>
  <c r="T46" i="27"/>
  <c r="AA46" i="27"/>
  <c r="Y46" i="27"/>
  <c r="M46" i="27"/>
  <c r="M45" i="27"/>
  <c r="Y47" i="27"/>
  <c r="O48" i="27"/>
  <c r="P49" i="27"/>
  <c r="Y33" i="27"/>
  <c r="AD33" i="27" s="1"/>
  <c r="N35" i="27"/>
  <c r="O37" i="27"/>
  <c r="Q44" i="27"/>
  <c r="P50" i="27"/>
  <c r="O54" i="27"/>
  <c r="L55" i="27"/>
  <c r="P54" i="27"/>
  <c r="R54" i="27" s="1"/>
  <c r="P55" i="27"/>
  <c r="Z88" i="27"/>
  <c r="Z84" i="27"/>
  <c r="Y88" i="27"/>
  <c r="Y84" i="27"/>
  <c r="Z90" i="27"/>
  <c r="Z87" i="27"/>
  <c r="Z83" i="27"/>
  <c r="Z79" i="27"/>
  <c r="Z75" i="27"/>
  <c r="Z71" i="27"/>
  <c r="Y90" i="27"/>
  <c r="Y87" i="27"/>
  <c r="Y83" i="27"/>
  <c r="Z86" i="27"/>
  <c r="Z82" i="27"/>
  <c r="Z78" i="27"/>
  <c r="Z74" i="27"/>
  <c r="Y86" i="27"/>
  <c r="Y82" i="27"/>
  <c r="Y78" i="27"/>
  <c r="Y74" i="27"/>
  <c r="Z89" i="27"/>
  <c r="Z85" i="27"/>
  <c r="Z81" i="27"/>
  <c r="Z77" i="27"/>
  <c r="Z73" i="27"/>
  <c r="Z69" i="27"/>
  <c r="Y89" i="27"/>
  <c r="Y85" i="27"/>
  <c r="Z80" i="27"/>
  <c r="Z76" i="27"/>
  <c r="Z72" i="27"/>
  <c r="Z65" i="27"/>
  <c r="Z61" i="27"/>
  <c r="Z57" i="27"/>
  <c r="Y80" i="27"/>
  <c r="Y76" i="27"/>
  <c r="Y70" i="27"/>
  <c r="Z68" i="27"/>
  <c r="Z64" i="27"/>
  <c r="Y79" i="27"/>
  <c r="Z67" i="27"/>
  <c r="Z63" i="27"/>
  <c r="Y77" i="27"/>
  <c r="Y73" i="27"/>
  <c r="Y81" i="27"/>
  <c r="Y60" i="27"/>
  <c r="Z56" i="27"/>
  <c r="Z52" i="27"/>
  <c r="Z48" i="27"/>
  <c r="Y68" i="27"/>
  <c r="Z66" i="27"/>
  <c r="Y62" i="27"/>
  <c r="Z55" i="27"/>
  <c r="Z70" i="27"/>
  <c r="Y66" i="27"/>
  <c r="Y67" i="27"/>
  <c r="Z58" i="27"/>
  <c r="Z54" i="27"/>
  <c r="Z50" i="27"/>
  <c r="Y64" i="27"/>
  <c r="Z59" i="27"/>
  <c r="Y72" i="27"/>
  <c r="Y53" i="27"/>
  <c r="Z43" i="27"/>
  <c r="Z39" i="27"/>
  <c r="Z36" i="27"/>
  <c r="Z32" i="27"/>
  <c r="Z28" i="27"/>
  <c r="Z24" i="27"/>
  <c r="Y54" i="27"/>
  <c r="Y49" i="27"/>
  <c r="Z42" i="27"/>
  <c r="Z38" i="27"/>
  <c r="Z35" i="27"/>
  <c r="Z31" i="27"/>
  <c r="Z60" i="27"/>
  <c r="Y55" i="27"/>
  <c r="Y59" i="27"/>
  <c r="Z45" i="27"/>
  <c r="Z41" i="27"/>
  <c r="Z34" i="27"/>
  <c r="Z62" i="27"/>
  <c r="Y51" i="27"/>
  <c r="AD51" i="27" s="1"/>
  <c r="AO51" i="27" s="1"/>
  <c r="AQ51" i="27" s="1"/>
  <c r="Z47" i="27"/>
  <c r="Z44" i="27"/>
  <c r="Z40" i="27"/>
  <c r="Y58" i="27"/>
  <c r="Z53" i="27"/>
  <c r="Z16" i="27"/>
  <c r="AA18" i="27"/>
  <c r="N22" i="27"/>
  <c r="R22" i="27" s="1"/>
  <c r="Z22" i="27"/>
  <c r="N26" i="27"/>
  <c r="R26" i="27" s="1"/>
  <c r="Z26" i="27"/>
  <c r="N30" i="27"/>
  <c r="R30" i="27" s="1"/>
  <c r="Z30" i="27"/>
  <c r="Z33" i="27"/>
  <c r="P35" i="27"/>
  <c r="L38" i="27"/>
  <c r="O41" i="27"/>
  <c r="Y43" i="27"/>
  <c r="AD43" i="27" s="1"/>
  <c r="AO43" i="27" s="1"/>
  <c r="N45" i="27"/>
  <c r="L46" i="27"/>
  <c r="L47" i="27"/>
  <c r="P47" i="27"/>
  <c r="O46" i="27"/>
  <c r="Z51" i="27"/>
  <c r="O52" i="27"/>
  <c r="P53" i="27"/>
  <c r="L53" i="27"/>
  <c r="M32" i="27"/>
  <c r="T32" i="27"/>
  <c r="Y32" i="27"/>
  <c r="AD32" i="27" s="1"/>
  <c r="AO32" i="27" s="1"/>
  <c r="M36" i="27"/>
  <c r="T36" i="27"/>
  <c r="M35" i="27"/>
  <c r="AA36" i="27"/>
  <c r="Y40" i="27"/>
  <c r="P41" i="27"/>
  <c r="Q45" i="27"/>
  <c r="Q52" i="27"/>
  <c r="Z11" i="27"/>
  <c r="Z14" i="27"/>
  <c r="Z19" i="27"/>
  <c r="N25" i="27"/>
  <c r="Z25" i="27"/>
  <c r="N29" i="27"/>
  <c r="Z29" i="27"/>
  <c r="O31" i="27"/>
  <c r="AA32" i="27"/>
  <c r="O35" i="27"/>
  <c r="L39" i="27"/>
  <c r="O42" i="27"/>
  <c r="Y44" i="27"/>
  <c r="P46" i="27"/>
  <c r="Q61" i="27"/>
  <c r="T48" i="27"/>
  <c r="M52" i="27"/>
  <c r="R52" i="27" s="1"/>
  <c r="T52" i="27"/>
  <c r="M51" i="27"/>
  <c r="Y52" i="27"/>
  <c r="M56" i="27"/>
  <c r="T56" i="27"/>
  <c r="M55" i="27"/>
  <c r="Y56" i="27"/>
  <c r="P60" i="27"/>
  <c r="Q60" i="27" s="1"/>
  <c r="O63" i="27"/>
  <c r="P64" i="27"/>
  <c r="O64" i="27"/>
  <c r="M65" i="27"/>
  <c r="T65" i="27"/>
  <c r="M64" i="27"/>
  <c r="R64" i="27" s="1"/>
  <c r="AA65" i="27"/>
  <c r="N64" i="27"/>
  <c r="N65" i="27"/>
  <c r="Q68" i="27"/>
  <c r="O55" i="27"/>
  <c r="O57" i="27"/>
  <c r="P58" i="27"/>
  <c r="Q58" i="27" s="1"/>
  <c r="M38" i="27"/>
  <c r="T39" i="27"/>
  <c r="M42" i="27"/>
  <c r="Q42" i="27" s="1"/>
  <c r="T43" i="27"/>
  <c r="L48" i="27"/>
  <c r="Y48" i="27"/>
  <c r="N51" i="27"/>
  <c r="L52" i="27"/>
  <c r="O53" i="27"/>
  <c r="L56" i="27"/>
  <c r="L58" i="27"/>
  <c r="L65" i="27"/>
  <c r="O58" i="27"/>
  <c r="O61" i="27"/>
  <c r="P62" i="27"/>
  <c r="Q65" i="27"/>
  <c r="T67" i="27"/>
  <c r="T33" i="27"/>
  <c r="T40" i="27"/>
  <c r="T44" i="27"/>
  <c r="N48" i="27"/>
  <c r="Q48" i="27" s="1"/>
  <c r="T50" i="27"/>
  <c r="T54" i="27"/>
  <c r="P56" i="27"/>
  <c r="Q56" i="27" s="1"/>
  <c r="Y57" i="27"/>
  <c r="M57" i="27"/>
  <c r="AA57" i="27"/>
  <c r="P59" i="27"/>
  <c r="Q59" i="27" s="1"/>
  <c r="L62" i="27"/>
  <c r="P63" i="27"/>
  <c r="Y65" i="27"/>
  <c r="Q67" i="27"/>
  <c r="P57" i="27"/>
  <c r="Q57" i="27" s="1"/>
  <c r="O56" i="27"/>
  <c r="R59" i="27"/>
  <c r="O60" i="27"/>
  <c r="N49" i="27"/>
  <c r="L50" i="27"/>
  <c r="Y50" i="27"/>
  <c r="N55" i="27"/>
  <c r="L57" i="27"/>
  <c r="Y75" i="27"/>
  <c r="T61" i="27"/>
  <c r="Q66" i="27"/>
  <c r="O73" i="27"/>
  <c r="P74" i="27"/>
  <c r="R72" i="27"/>
  <c r="Q75" i="27"/>
  <c r="L61" i="27"/>
  <c r="Y61" i="27"/>
  <c r="P69" i="27"/>
  <c r="T59" i="27"/>
  <c r="N61" i="27"/>
  <c r="R61" i="27" s="1"/>
  <c r="T63" i="27"/>
  <c r="P77" i="27"/>
  <c r="L77" i="27"/>
  <c r="O76" i="27"/>
  <c r="O77" i="27"/>
  <c r="P78" i="27"/>
  <c r="L78" i="27"/>
  <c r="Q83" i="27"/>
  <c r="R83" i="27"/>
  <c r="M58" i="27"/>
  <c r="L59" i="27"/>
  <c r="M60" i="27"/>
  <c r="N62" i="27"/>
  <c r="L63" i="27"/>
  <c r="Y63" i="27"/>
  <c r="O67" i="27"/>
  <c r="R67" i="27" s="1"/>
  <c r="O69" i="27"/>
  <c r="P70" i="27"/>
  <c r="Q72" i="27"/>
  <c r="P73" i="27"/>
  <c r="L73" i="27"/>
  <c r="O72" i="27"/>
  <c r="O75" i="27"/>
  <c r="P76" i="27"/>
  <c r="L76" i="27"/>
  <c r="O84" i="27"/>
  <c r="L85" i="27"/>
  <c r="P85" i="27"/>
  <c r="R88" i="27"/>
  <c r="T69" i="27"/>
  <c r="T73" i="27"/>
  <c r="T77" i="27"/>
  <c r="L80" i="27"/>
  <c r="T81" i="27"/>
  <c r="O81" i="27"/>
  <c r="Q81" i="27" s="1"/>
  <c r="O87" i="27"/>
  <c r="L88" i="27"/>
  <c r="P88" i="27"/>
  <c r="O83" i="27"/>
  <c r="L84" i="27"/>
  <c r="M68" i="27"/>
  <c r="R68" i="27" s="1"/>
  <c r="L69" i="27"/>
  <c r="Y69" i="27"/>
  <c r="O80" i="27"/>
  <c r="R80" i="27" s="1"/>
  <c r="L81" i="27"/>
  <c r="P82" i="27"/>
  <c r="P80" i="27"/>
  <c r="P84" i="27"/>
  <c r="Q84" i="27" s="1"/>
  <c r="P86" i="27"/>
  <c r="O85" i="27"/>
  <c r="L86" i="27"/>
  <c r="O88" i="27"/>
  <c r="L89" i="27"/>
  <c r="P89" i="27"/>
  <c r="Q89" i="27" s="1"/>
  <c r="N69" i="27"/>
  <c r="R69" i="27" s="1"/>
  <c r="T71" i="27"/>
  <c r="M75" i="27"/>
  <c r="R75" i="27" s="1"/>
  <c r="L75" i="27"/>
  <c r="N74" i="27"/>
  <c r="T75" i="27"/>
  <c r="M79" i="27"/>
  <c r="L79" i="27"/>
  <c r="N78" i="27"/>
  <c r="T79" i="27"/>
  <c r="M78" i="27"/>
  <c r="O74" i="27"/>
  <c r="O78" i="27"/>
  <c r="P87" i="27"/>
  <c r="O86" i="27"/>
  <c r="AA90" i="27"/>
  <c r="N70" i="27"/>
  <c r="L71" i="27"/>
  <c r="Y71" i="27"/>
  <c r="AD71" i="27" s="1"/>
  <c r="AO71" i="27" s="1"/>
  <c r="N75" i="27"/>
  <c r="N79" i="27"/>
  <c r="Q79" i="27" s="1"/>
  <c r="O82" i="27"/>
  <c r="T85" i="27"/>
  <c r="O89" i="27"/>
  <c r="L90" i="27"/>
  <c r="M82" i="27"/>
  <c r="T83" i="27"/>
  <c r="M86" i="27"/>
  <c r="T87" i="27"/>
  <c r="AA73" i="27"/>
  <c r="AA77" i="27"/>
  <c r="AA81" i="27"/>
  <c r="N82" i="27"/>
  <c r="L83" i="27"/>
  <c r="AA85" i="27"/>
  <c r="N86" i="27"/>
  <c r="L87" i="27"/>
  <c r="AA89" i="27"/>
  <c r="T84" i="27"/>
  <c r="T88" i="27"/>
  <c r="T89" i="27"/>
  <c r="AA4" i="24"/>
  <c r="P16" i="24"/>
  <c r="O15" i="24"/>
  <c r="P15" i="24"/>
  <c r="Y16" i="24"/>
  <c r="P3" i="24"/>
  <c r="Z3" i="24"/>
  <c r="T3" i="24"/>
  <c r="O2" i="24"/>
  <c r="L3" i="24"/>
  <c r="U3" i="24"/>
  <c r="P2" i="24"/>
  <c r="AB2" i="24"/>
  <c r="AB4" i="24"/>
  <c r="AA12" i="24"/>
  <c r="AB23" i="24"/>
  <c r="AB9" i="24"/>
  <c r="AA15" i="24"/>
  <c r="M8" i="24"/>
  <c r="R8" i="24" s="1"/>
  <c r="Y3" i="24"/>
  <c r="Q5" i="24"/>
  <c r="T6" i="24"/>
  <c r="T8" i="24"/>
  <c r="T9" i="24"/>
  <c r="AB90" i="24"/>
  <c r="AB87" i="24"/>
  <c r="AA87" i="24"/>
  <c r="AB86" i="24"/>
  <c r="AB82" i="24"/>
  <c r="AB89" i="24"/>
  <c r="AB85" i="24"/>
  <c r="AB81" i="24"/>
  <c r="AB77" i="24"/>
  <c r="AB73" i="24"/>
  <c r="AB69" i="24"/>
  <c r="AB88" i="24"/>
  <c r="AB84" i="24"/>
  <c r="AB80" i="24"/>
  <c r="AB76" i="24"/>
  <c r="AB72" i="24"/>
  <c r="AA89" i="24"/>
  <c r="AA84" i="24"/>
  <c r="AB83" i="24"/>
  <c r="AA85" i="24"/>
  <c r="AA77" i="24"/>
  <c r="AA88" i="24"/>
  <c r="AA81" i="24"/>
  <c r="AB78" i="24"/>
  <c r="AB70" i="24"/>
  <c r="AB68" i="24"/>
  <c r="AB64" i="24"/>
  <c r="AB60" i="24"/>
  <c r="AB59" i="24"/>
  <c r="AB55" i="24"/>
  <c r="AB51" i="24"/>
  <c r="AA80" i="24"/>
  <c r="AB71" i="24"/>
  <c r="AA59" i="24"/>
  <c r="AB75" i="24"/>
  <c r="AA72" i="24"/>
  <c r="AB67" i="24"/>
  <c r="AB63" i="24"/>
  <c r="AB66" i="24"/>
  <c r="AB62" i="24"/>
  <c r="AB79" i="24"/>
  <c r="AA73" i="24"/>
  <c r="AB58" i="24"/>
  <c r="AB53" i="24"/>
  <c r="AA76" i="24"/>
  <c r="AB61" i="24"/>
  <c r="AB52" i="24"/>
  <c r="AB48" i="24"/>
  <c r="AB44" i="24"/>
  <c r="AB40" i="24"/>
  <c r="AB74" i="24"/>
  <c r="AB65" i="24"/>
  <c r="AB21" i="24"/>
  <c r="AA65" i="24"/>
  <c r="AE65" i="24" s="1"/>
  <c r="AP65" i="24" s="1"/>
  <c r="AB56" i="24"/>
  <c r="AA55" i="24"/>
  <c r="AB57" i="24"/>
  <c r="AB20" i="24"/>
  <c r="AB38" i="24"/>
  <c r="AB49" i="24"/>
  <c r="AB15" i="24"/>
  <c r="AB7" i="24"/>
  <c r="AA51" i="24"/>
  <c r="AB45" i="24"/>
  <c r="AB41" i="24"/>
  <c r="AB34" i="24"/>
  <c r="AB30" i="24"/>
  <c r="AB26" i="24"/>
  <c r="AB22" i="24"/>
  <c r="AB46" i="24"/>
  <c r="AB37" i="24"/>
  <c r="AB6" i="24"/>
  <c r="AB50" i="24"/>
  <c r="AB47" i="24"/>
  <c r="AB54" i="24"/>
  <c r="AA53" i="24"/>
  <c r="AB43" i="24"/>
  <c r="AB39" i="24"/>
  <c r="AB36" i="24"/>
  <c r="AB32" i="24"/>
  <c r="AB29" i="24"/>
  <c r="AB42" i="24"/>
  <c r="AB27" i="24"/>
  <c r="AB19" i="24"/>
  <c r="AA6" i="24"/>
  <c r="AB3" i="24"/>
  <c r="AB33" i="24"/>
  <c r="AA21" i="24"/>
  <c r="AB17" i="24"/>
  <c r="AB14" i="24"/>
  <c r="AB11" i="24"/>
  <c r="AA3" i="24"/>
  <c r="AB25" i="24"/>
  <c r="AB35" i="24"/>
  <c r="AB24" i="24"/>
  <c r="AB8" i="24"/>
  <c r="AB5" i="24"/>
  <c r="AA37" i="24"/>
  <c r="AB31" i="24"/>
  <c r="AB16" i="24"/>
  <c r="AA57" i="24"/>
  <c r="AB28" i="24"/>
  <c r="AA16" i="24"/>
  <c r="AB13" i="24"/>
  <c r="AB10" i="24"/>
  <c r="AA7" i="24"/>
  <c r="T14" i="24"/>
  <c r="T27" i="24"/>
  <c r="P29" i="24"/>
  <c r="Z29" i="24"/>
  <c r="O28" i="24"/>
  <c r="L29" i="24"/>
  <c r="P33" i="24"/>
  <c r="Z33" i="24"/>
  <c r="L33" i="24"/>
  <c r="T37" i="24"/>
  <c r="P10" i="24"/>
  <c r="Y14" i="24"/>
  <c r="T19" i="24"/>
  <c r="O21" i="24"/>
  <c r="O22" i="24"/>
  <c r="Z22" i="24"/>
  <c r="P22" i="24"/>
  <c r="L38" i="24"/>
  <c r="AA38" i="24"/>
  <c r="M38" i="24"/>
  <c r="Y38" i="24"/>
  <c r="N37" i="24"/>
  <c r="T38" i="24"/>
  <c r="Z4" i="24"/>
  <c r="Y4" i="24"/>
  <c r="AD4" i="24" s="1"/>
  <c r="AO4" i="24" s="1"/>
  <c r="N4" i="24"/>
  <c r="Q4" i="24" s="1"/>
  <c r="M4" i="24"/>
  <c r="L4" i="24"/>
  <c r="N3" i="24"/>
  <c r="AD5" i="24"/>
  <c r="AO5" i="24" s="1"/>
  <c r="AA8" i="24"/>
  <c r="L10" i="24"/>
  <c r="O14" i="24"/>
  <c r="M11" i="24"/>
  <c r="R11" i="24" s="1"/>
  <c r="AA11" i="24"/>
  <c r="Z11" i="24"/>
  <c r="L11" i="24"/>
  <c r="U11" i="24"/>
  <c r="X11" i="24" s="1"/>
  <c r="N10" i="24"/>
  <c r="P13" i="24"/>
  <c r="T23" i="24"/>
  <c r="M2" i="24"/>
  <c r="R2" i="24" s="1"/>
  <c r="T2" i="24"/>
  <c r="U2" i="24"/>
  <c r="Z2" i="24"/>
  <c r="L2" i="24"/>
  <c r="AA2" i="24"/>
  <c r="M3" i="24"/>
  <c r="R3" i="24" s="1"/>
  <c r="O3" i="24"/>
  <c r="O4" i="24"/>
  <c r="AA5" i="24"/>
  <c r="AE5" i="24" s="1"/>
  <c r="AP5" i="24" s="1"/>
  <c r="O9" i="24"/>
  <c r="Y10" i="24"/>
  <c r="AB12" i="24"/>
  <c r="L13" i="24"/>
  <c r="N14" i="24"/>
  <c r="Q14" i="24" s="1"/>
  <c r="AA14" i="24"/>
  <c r="Z14" i="24"/>
  <c r="U14" i="24"/>
  <c r="L14" i="24"/>
  <c r="N13" i="24"/>
  <c r="Z26" i="24"/>
  <c r="O32" i="24"/>
  <c r="Z8" i="24"/>
  <c r="L8" i="24"/>
  <c r="N8" i="24"/>
  <c r="Y8" i="24"/>
  <c r="N7" i="24"/>
  <c r="Q7" i="24" s="1"/>
  <c r="AD7" i="24" s="1"/>
  <c r="AO7" i="24" s="1"/>
  <c r="Q9" i="24"/>
  <c r="P11" i="24"/>
  <c r="O11" i="24"/>
  <c r="O26" i="24"/>
  <c r="O25" i="24"/>
  <c r="P26" i="24"/>
  <c r="AD28" i="24"/>
  <c r="O7" i="24"/>
  <c r="P8" i="24"/>
  <c r="T7" i="24"/>
  <c r="T21" i="24"/>
  <c r="Y12" i="24"/>
  <c r="M12" i="24"/>
  <c r="L12" i="24"/>
  <c r="N11" i="24"/>
  <c r="T12" i="24"/>
  <c r="Y13" i="24"/>
  <c r="Z15" i="24"/>
  <c r="AB18" i="24"/>
  <c r="T17" i="24"/>
  <c r="AA17" i="24"/>
  <c r="U17" i="24"/>
  <c r="P18" i="24"/>
  <c r="T20" i="24"/>
  <c r="L20" i="24"/>
  <c r="N19" i="24"/>
  <c r="Q19" i="24" s="1"/>
  <c r="N20" i="24"/>
  <c r="U25" i="24"/>
  <c r="T26" i="24"/>
  <c r="T30" i="24"/>
  <c r="T31" i="24"/>
  <c r="U37" i="24"/>
  <c r="O16" i="24"/>
  <c r="R16" i="24" s="1"/>
  <c r="P17" i="24"/>
  <c r="Y34" i="24"/>
  <c r="L34" i="24"/>
  <c r="N33" i="24"/>
  <c r="R33" i="24" s="1"/>
  <c r="AA34" i="24"/>
  <c r="M34" i="24"/>
  <c r="T35" i="24"/>
  <c r="U4" i="24"/>
  <c r="U9" i="24"/>
  <c r="P12" i="24"/>
  <c r="L17" i="24"/>
  <c r="Y17" i="24"/>
  <c r="AA18" i="24"/>
  <c r="AA20" i="24"/>
  <c r="M29" i="24"/>
  <c r="L31" i="24"/>
  <c r="N30" i="24"/>
  <c r="AA31" i="24"/>
  <c r="Z31" i="24"/>
  <c r="M31" i="24"/>
  <c r="R31" i="24" s="1"/>
  <c r="Y31" i="24"/>
  <c r="T45" i="24"/>
  <c r="Y56" i="24"/>
  <c r="L56" i="24"/>
  <c r="N55" i="24"/>
  <c r="T56" i="24"/>
  <c r="M56" i="24"/>
  <c r="M55" i="24"/>
  <c r="AA56" i="24"/>
  <c r="T86" i="24"/>
  <c r="U89" i="24"/>
  <c r="U85" i="24"/>
  <c r="T89" i="24"/>
  <c r="T85" i="24"/>
  <c r="T81" i="24"/>
  <c r="U88" i="24"/>
  <c r="U84" i="24"/>
  <c r="U80" i="24"/>
  <c r="U90" i="24"/>
  <c r="U87" i="24"/>
  <c r="U86" i="24"/>
  <c r="U83" i="24"/>
  <c r="U79" i="24"/>
  <c r="U75" i="24"/>
  <c r="U82" i="24"/>
  <c r="U78" i="24"/>
  <c r="U74" i="24"/>
  <c r="U70" i="24"/>
  <c r="U65" i="24"/>
  <c r="U61" i="24"/>
  <c r="T82" i="24"/>
  <c r="U77" i="24"/>
  <c r="U73" i="24"/>
  <c r="U69" i="24"/>
  <c r="U68" i="24"/>
  <c r="U64" i="24"/>
  <c r="U60" i="24"/>
  <c r="U76" i="24"/>
  <c r="U81" i="24"/>
  <c r="U57" i="24"/>
  <c r="T70" i="24"/>
  <c r="U71" i="24"/>
  <c r="U56" i="24"/>
  <c r="U52" i="24"/>
  <c r="U72" i="24"/>
  <c r="T77" i="24"/>
  <c r="U55" i="24"/>
  <c r="U51" i="24"/>
  <c r="U48" i="24"/>
  <c r="U44" i="24"/>
  <c r="U40" i="24"/>
  <c r="T73" i="24"/>
  <c r="U66" i="24"/>
  <c r="T55" i="24"/>
  <c r="U47" i="24"/>
  <c r="U43" i="24"/>
  <c r="U67" i="24"/>
  <c r="U54" i="24"/>
  <c r="U50" i="24"/>
  <c r="U58" i="24"/>
  <c r="U53" i="24"/>
  <c r="U46" i="24"/>
  <c r="U42" i="24"/>
  <c r="U38" i="24"/>
  <c r="U35" i="24"/>
  <c r="U31" i="24"/>
  <c r="U27" i="24"/>
  <c r="U23" i="24"/>
  <c r="U63" i="24"/>
  <c r="U62" i="24"/>
  <c r="U59" i="24"/>
  <c r="T64" i="24"/>
  <c r="T59" i="24"/>
  <c r="U49" i="24"/>
  <c r="U45" i="24"/>
  <c r="U41" i="24"/>
  <c r="U34" i="24"/>
  <c r="U30" i="24"/>
  <c r="U26" i="24"/>
  <c r="U22" i="24"/>
  <c r="X22" i="24" s="1"/>
  <c r="U19" i="24"/>
  <c r="T48" i="24"/>
  <c r="U21" i="24"/>
  <c r="U6" i="24"/>
  <c r="T44" i="24"/>
  <c r="U39" i="24"/>
  <c r="U36" i="24"/>
  <c r="U32" i="24"/>
  <c r="T40" i="24"/>
  <c r="T51" i="24"/>
  <c r="U20" i="24"/>
  <c r="U16" i="24"/>
  <c r="U8" i="24"/>
  <c r="T46" i="24"/>
  <c r="O8" i="24"/>
  <c r="U12" i="24"/>
  <c r="Y15" i="24"/>
  <c r="T15" i="24"/>
  <c r="M17" i="24"/>
  <c r="Z17" i="24"/>
  <c r="T18" i="24"/>
  <c r="M20" i="24"/>
  <c r="R20" i="24" s="1"/>
  <c r="Y26" i="24"/>
  <c r="L26" i="24"/>
  <c r="N25" i="24"/>
  <c r="AA26" i="24"/>
  <c r="M26" i="24"/>
  <c r="U29" i="24"/>
  <c r="P34" i="24"/>
  <c r="Q34" i="24" s="1"/>
  <c r="O34" i="24"/>
  <c r="O33" i="24"/>
  <c r="T49" i="24"/>
  <c r="T5" i="24"/>
  <c r="AD9" i="24"/>
  <c r="AO9" i="24" s="1"/>
  <c r="AA10" i="24"/>
  <c r="M10" i="24"/>
  <c r="R10" i="24" s="1"/>
  <c r="T10" i="24"/>
  <c r="AA13" i="24"/>
  <c r="M13" i="24"/>
  <c r="R13" i="24" s="1"/>
  <c r="T13" i="24"/>
  <c r="U15" i="24"/>
  <c r="N17" i="24"/>
  <c r="U18" i="24"/>
  <c r="Y19" i="24"/>
  <c r="L19" i="24"/>
  <c r="AA19" i="24"/>
  <c r="M19" i="24"/>
  <c r="N18" i="24"/>
  <c r="Z19" i="24"/>
  <c r="P25" i="24"/>
  <c r="L27" i="24"/>
  <c r="N26" i="24"/>
  <c r="AA27" i="24"/>
  <c r="Y27" i="24"/>
  <c r="Z27" i="24"/>
  <c r="AO28" i="24"/>
  <c r="Y30" i="24"/>
  <c r="L30" i="24"/>
  <c r="N29" i="24"/>
  <c r="AA30" i="24"/>
  <c r="M30" i="24"/>
  <c r="L35" i="24"/>
  <c r="N34" i="24"/>
  <c r="AA35" i="24"/>
  <c r="M35" i="24"/>
  <c r="Y35" i="24"/>
  <c r="M37" i="24"/>
  <c r="Y37" i="24"/>
  <c r="N36" i="24"/>
  <c r="T42" i="24"/>
  <c r="L44" i="24"/>
  <c r="P45" i="24"/>
  <c r="O44" i="24"/>
  <c r="U5" i="24"/>
  <c r="N6" i="24"/>
  <c r="Q6" i="24" s="1"/>
  <c r="AD6" i="24" s="1"/>
  <c r="AO6" i="24" s="1"/>
  <c r="U7" i="24"/>
  <c r="N9" i="24"/>
  <c r="R9" i="24" s="1"/>
  <c r="Z9" i="24"/>
  <c r="U10" i="24"/>
  <c r="N12" i="24"/>
  <c r="U13" i="24"/>
  <c r="L16" i="24"/>
  <c r="N15" i="24"/>
  <c r="R15" i="24" s="1"/>
  <c r="T16" i="24"/>
  <c r="O17" i="24"/>
  <c r="L18" i="24"/>
  <c r="P21" i="24"/>
  <c r="Q21" i="24" s="1"/>
  <c r="AD21" i="24" s="1"/>
  <c r="AO21" i="24" s="1"/>
  <c r="Y22" i="24"/>
  <c r="L22" i="24"/>
  <c r="AA22" i="24"/>
  <c r="M22" i="24"/>
  <c r="L25" i="24"/>
  <c r="U28" i="24"/>
  <c r="T34" i="24"/>
  <c r="R39" i="24"/>
  <c r="L23" i="24"/>
  <c r="N22" i="24"/>
  <c r="AA23" i="24"/>
  <c r="Y23" i="24"/>
  <c r="Z23" i="24"/>
  <c r="P30" i="24"/>
  <c r="O30" i="24"/>
  <c r="O29" i="24"/>
  <c r="Z34" i="24"/>
  <c r="P40" i="24"/>
  <c r="L40" i="24"/>
  <c r="T41" i="24"/>
  <c r="P44" i="24"/>
  <c r="Q44" i="24" s="1"/>
  <c r="O43" i="24"/>
  <c r="Z42" i="24"/>
  <c r="Y43" i="24"/>
  <c r="N43" i="24"/>
  <c r="L43" i="24"/>
  <c r="N42" i="24"/>
  <c r="T43" i="24"/>
  <c r="AA43" i="24"/>
  <c r="Z47" i="24"/>
  <c r="P49" i="24"/>
  <c r="O49" i="24"/>
  <c r="Y50" i="24"/>
  <c r="P51" i="24"/>
  <c r="L51" i="24"/>
  <c r="O50" i="24"/>
  <c r="Y47" i="24"/>
  <c r="N47" i="24"/>
  <c r="Q47" i="24" s="1"/>
  <c r="L47" i="24"/>
  <c r="N46" i="24"/>
  <c r="T47" i="24"/>
  <c r="AA47" i="24"/>
  <c r="AE47" i="24" s="1"/>
  <c r="AP47" i="24" s="1"/>
  <c r="L52" i="24"/>
  <c r="N51" i="24"/>
  <c r="AA52" i="24"/>
  <c r="M52" i="24"/>
  <c r="T61" i="24"/>
  <c r="AA9" i="24"/>
  <c r="Z12" i="24"/>
  <c r="O40" i="24"/>
  <c r="AA42" i="24"/>
  <c r="Y42" i="24"/>
  <c r="M42" i="24"/>
  <c r="L42" i="24"/>
  <c r="N41" i="24"/>
  <c r="P43" i="24"/>
  <c r="P48" i="24"/>
  <c r="Q48" i="24" s="1"/>
  <c r="Y66" i="24"/>
  <c r="AA24" i="24"/>
  <c r="T24" i="24"/>
  <c r="AA28" i="24"/>
  <c r="T28" i="24"/>
  <c r="AA32" i="24"/>
  <c r="T32" i="24"/>
  <c r="AA36" i="24"/>
  <c r="T36" i="24"/>
  <c r="O37" i="24"/>
  <c r="AA39" i="24"/>
  <c r="AE39" i="24" s="1"/>
  <c r="AP39" i="24" s="1"/>
  <c r="T39" i="24"/>
  <c r="M43" i="24"/>
  <c r="R43" i="24" s="1"/>
  <c r="AA46" i="24"/>
  <c r="Y46" i="24"/>
  <c r="AD46" i="24" s="1"/>
  <c r="AO46" i="24" s="1"/>
  <c r="M46" i="24"/>
  <c r="L46" i="24"/>
  <c r="N45" i="24"/>
  <c r="M48" i="24"/>
  <c r="N49" i="24"/>
  <c r="P52" i="24"/>
  <c r="O51" i="24"/>
  <c r="Q64" i="24"/>
  <c r="Z35" i="24"/>
  <c r="AA41" i="24"/>
  <c r="Y41" i="24"/>
  <c r="L41" i="24"/>
  <c r="N40" i="24"/>
  <c r="P42" i="24"/>
  <c r="O41" i="24"/>
  <c r="R41" i="24" s="1"/>
  <c r="M47" i="24"/>
  <c r="P55" i="24"/>
  <c r="Q55" i="24" s="1"/>
  <c r="L55" i="24"/>
  <c r="O54" i="24"/>
  <c r="T57" i="24"/>
  <c r="Y60" i="24"/>
  <c r="AA60" i="24"/>
  <c r="AE60" i="24" s="1"/>
  <c r="AP60" i="24" s="1"/>
  <c r="L60" i="24"/>
  <c r="N59" i="24"/>
  <c r="T60" i="24"/>
  <c r="M59" i="24"/>
  <c r="R59" i="24" s="1"/>
  <c r="M60" i="24"/>
  <c r="T63" i="24"/>
  <c r="P67" i="24"/>
  <c r="O66" i="24"/>
  <c r="L9" i="24"/>
  <c r="Z88" i="24"/>
  <c r="Z84" i="24"/>
  <c r="Y88" i="24"/>
  <c r="Z90" i="24"/>
  <c r="Z87" i="24"/>
  <c r="Z83" i="24"/>
  <c r="Z86" i="24"/>
  <c r="Z82" i="24"/>
  <c r="Z78" i="24"/>
  <c r="Z74" i="24"/>
  <c r="Z70" i="24"/>
  <c r="Z89" i="24"/>
  <c r="Z85" i="24"/>
  <c r="Z81" i="24"/>
  <c r="Z77" i="24"/>
  <c r="Z73" i="24"/>
  <c r="Z69" i="24"/>
  <c r="Z80" i="24"/>
  <c r="Y89" i="24"/>
  <c r="Y86" i="24"/>
  <c r="Y80" i="24"/>
  <c r="AD80" i="24" s="1"/>
  <c r="AO80" i="24" s="1"/>
  <c r="Y84" i="24"/>
  <c r="Y82" i="24"/>
  <c r="AD82" i="24" s="1"/>
  <c r="AO82" i="24" s="1"/>
  <c r="Y85" i="24"/>
  <c r="Y77" i="24"/>
  <c r="Y73" i="24"/>
  <c r="Z76" i="24"/>
  <c r="Z72" i="24"/>
  <c r="Y76" i="24"/>
  <c r="Y81" i="24"/>
  <c r="Z56" i="24"/>
  <c r="Z52" i="24"/>
  <c r="Y70" i="24"/>
  <c r="Z71" i="24"/>
  <c r="Z68" i="24"/>
  <c r="Z64" i="24"/>
  <c r="Z75" i="24"/>
  <c r="Y72" i="24"/>
  <c r="Z67" i="24"/>
  <c r="Z63" i="24"/>
  <c r="Y59" i="24"/>
  <c r="Y55" i="24"/>
  <c r="AD55" i="24" s="1"/>
  <c r="AO55" i="24" s="1"/>
  <c r="Y51" i="24"/>
  <c r="Z79" i="24"/>
  <c r="Z57" i="24"/>
  <c r="Z54" i="24"/>
  <c r="Z50" i="24"/>
  <c r="Z58" i="24"/>
  <c r="Y54" i="24"/>
  <c r="Z62" i="24"/>
  <c r="Z53" i="24"/>
  <c r="Y62" i="24"/>
  <c r="Z59" i="24"/>
  <c r="Z49" i="24"/>
  <c r="Z45" i="24"/>
  <c r="Z41" i="24"/>
  <c r="Z37" i="24"/>
  <c r="Z61" i="24"/>
  <c r="Z66" i="24"/>
  <c r="Z65" i="24"/>
  <c r="Z55" i="24"/>
  <c r="Z51" i="24"/>
  <c r="Z21" i="24"/>
  <c r="Z16" i="24"/>
  <c r="Z20" i="24"/>
  <c r="N23" i="24"/>
  <c r="P24" i="24"/>
  <c r="AA25" i="24"/>
  <c r="Y25" i="24"/>
  <c r="T25" i="24"/>
  <c r="N27" i="24"/>
  <c r="R27" i="24" s="1"/>
  <c r="P28" i="24"/>
  <c r="Q28" i="24" s="1"/>
  <c r="AA29" i="24"/>
  <c r="Y29" i="24"/>
  <c r="T29" i="24"/>
  <c r="N31" i="24"/>
  <c r="P32" i="24"/>
  <c r="Q32" i="24" s="1"/>
  <c r="AD32" i="24" s="1"/>
  <c r="AO32" i="24" s="1"/>
  <c r="AA33" i="24"/>
  <c r="Y33" i="24"/>
  <c r="T33" i="24"/>
  <c r="N35" i="24"/>
  <c r="Q35" i="24" s="1"/>
  <c r="P36" i="24"/>
  <c r="N38" i="24"/>
  <c r="Q38" i="24" s="1"/>
  <c r="P39" i="24"/>
  <c r="Q39" i="24" s="1"/>
  <c r="AA40" i="24"/>
  <c r="Y40" i="24"/>
  <c r="Z40" i="24"/>
  <c r="O42" i="24"/>
  <c r="AA45" i="24"/>
  <c r="Y45" i="24"/>
  <c r="L45" i="24"/>
  <c r="N44" i="24"/>
  <c r="P46" i="24"/>
  <c r="Q46" i="24" s="1"/>
  <c r="O45" i="24"/>
  <c r="T52" i="24"/>
  <c r="P63" i="24"/>
  <c r="O62" i="24"/>
  <c r="Y39" i="24"/>
  <c r="AD39" i="24" s="1"/>
  <c r="AO39" i="24" s="1"/>
  <c r="Z44" i="24"/>
  <c r="AA49" i="24"/>
  <c r="Y49" i="24"/>
  <c r="L49" i="24"/>
  <c r="N48" i="24"/>
  <c r="Y52" i="24"/>
  <c r="O56" i="24"/>
  <c r="Q56" i="24" s="1"/>
  <c r="P57" i="24"/>
  <c r="Q57" i="24" s="1"/>
  <c r="O57" i="24"/>
  <c r="Y44" i="24"/>
  <c r="AD44" i="24" s="1"/>
  <c r="AO44" i="24" s="1"/>
  <c r="Y48" i="24"/>
  <c r="T69" i="24"/>
  <c r="T53" i="24"/>
  <c r="L61" i="24"/>
  <c r="Y61" i="24"/>
  <c r="N60" i="24"/>
  <c r="AA44" i="24"/>
  <c r="AE44" i="24" s="1"/>
  <c r="AP44" i="24" s="1"/>
  <c r="AA48" i="24"/>
  <c r="O55" i="24"/>
  <c r="AA61" i="24"/>
  <c r="Y64" i="24"/>
  <c r="AD64" i="24" s="1"/>
  <c r="AO64" i="24" s="1"/>
  <c r="L64" i="24"/>
  <c r="N63" i="24"/>
  <c r="AA64" i="24"/>
  <c r="M64" i="24"/>
  <c r="R64" i="24" s="1"/>
  <c r="P66" i="24"/>
  <c r="T67" i="24"/>
  <c r="O69" i="24"/>
  <c r="R69" i="24" s="1"/>
  <c r="P70" i="24"/>
  <c r="Q70" i="24" s="1"/>
  <c r="M78" i="24"/>
  <c r="AA78" i="24"/>
  <c r="L78" i="24"/>
  <c r="N77" i="24"/>
  <c r="Y78" i="24"/>
  <c r="M77" i="24"/>
  <c r="T78" i="24"/>
  <c r="N78" i="24"/>
  <c r="T50" i="24"/>
  <c r="AA50" i="24"/>
  <c r="N52" i="24"/>
  <c r="O52" i="24"/>
  <c r="Y53" i="24"/>
  <c r="T54" i="24"/>
  <c r="AA54" i="24"/>
  <c r="T58" i="24"/>
  <c r="AA58" i="24"/>
  <c r="P59" i="24"/>
  <c r="P60" i="24"/>
  <c r="Q60" i="24" s="1"/>
  <c r="P50" i="24"/>
  <c r="Q50" i="24" s="1"/>
  <c r="L53" i="24"/>
  <c r="P54" i="24"/>
  <c r="Y58" i="24"/>
  <c r="L59" i="24"/>
  <c r="M61" i="24"/>
  <c r="AA63" i="24"/>
  <c r="Y63" i="24"/>
  <c r="M63" i="24"/>
  <c r="R63" i="24" s="1"/>
  <c r="L63" i="24"/>
  <c r="N62" i="24"/>
  <c r="R65" i="24"/>
  <c r="R85" i="24"/>
  <c r="M57" i="24"/>
  <c r="L57" i="24"/>
  <c r="N56" i="24"/>
  <c r="Y57" i="24"/>
  <c r="P62" i="24"/>
  <c r="Q69" i="24"/>
  <c r="M50" i="24"/>
  <c r="O53" i="24"/>
  <c r="M54" i="24"/>
  <c r="M58" i="24"/>
  <c r="R58" i="24" s="1"/>
  <c r="O59" i="24"/>
  <c r="O61" i="24"/>
  <c r="L62" i="24"/>
  <c r="AA67" i="24"/>
  <c r="Y67" i="24"/>
  <c r="M67" i="24"/>
  <c r="L67" i="24"/>
  <c r="N66" i="24"/>
  <c r="Q72" i="24"/>
  <c r="M74" i="24"/>
  <c r="AA74" i="24"/>
  <c r="L74" i="24"/>
  <c r="N73" i="24"/>
  <c r="T76" i="24"/>
  <c r="Y68" i="24"/>
  <c r="L68" i="24"/>
  <c r="N67" i="24"/>
  <c r="T68" i="24"/>
  <c r="O83" i="24"/>
  <c r="L84" i="24"/>
  <c r="P84" i="24"/>
  <c r="O73" i="24"/>
  <c r="P74" i="24"/>
  <c r="L65" i="24"/>
  <c r="N64" i="24"/>
  <c r="T65" i="24"/>
  <c r="Y69" i="24"/>
  <c r="AD69" i="24" s="1"/>
  <c r="AO69" i="24" s="1"/>
  <c r="L69" i="24"/>
  <c r="N68" i="24"/>
  <c r="Q68" i="24" s="1"/>
  <c r="T72" i="24"/>
  <c r="N74" i="24"/>
  <c r="O63" i="24"/>
  <c r="O67" i="24"/>
  <c r="M68" i="24"/>
  <c r="R68" i="24" s="1"/>
  <c r="AA68" i="24"/>
  <c r="AA69" i="24"/>
  <c r="AE69" i="24" s="1"/>
  <c r="AP69" i="24" s="1"/>
  <c r="L73" i="24"/>
  <c r="O72" i="24"/>
  <c r="R72" i="24" s="1"/>
  <c r="AA83" i="24"/>
  <c r="AA62" i="24"/>
  <c r="T62" i="24"/>
  <c r="Y65" i="24"/>
  <c r="AD65" i="24" s="1"/>
  <c r="AO65" i="24" s="1"/>
  <c r="AA66" i="24"/>
  <c r="T66" i="24"/>
  <c r="M70" i="24"/>
  <c r="AA70" i="24"/>
  <c r="L70" i="24"/>
  <c r="M71" i="24"/>
  <c r="R71" i="24" s="1"/>
  <c r="T71" i="24"/>
  <c r="AA71" i="24"/>
  <c r="N71" i="24"/>
  <c r="Y71" i="24"/>
  <c r="M73" i="24"/>
  <c r="T74" i="24"/>
  <c r="P83" i="24"/>
  <c r="Y74" i="24"/>
  <c r="P76" i="24"/>
  <c r="L77" i="24"/>
  <c r="O76" i="24"/>
  <c r="AA86" i="24"/>
  <c r="Q85" i="24"/>
  <c r="P86" i="24"/>
  <c r="O85" i="24"/>
  <c r="O88" i="24"/>
  <c r="R88" i="24" s="1"/>
  <c r="L89" i="24"/>
  <c r="L86" i="24"/>
  <c r="Y87" i="24"/>
  <c r="M75" i="24"/>
  <c r="R75" i="24" s="1"/>
  <c r="T75" i="24"/>
  <c r="O77" i="24"/>
  <c r="Q77" i="24" s="1"/>
  <c r="M79" i="24"/>
  <c r="R79" i="24" s="1"/>
  <c r="T79" i="24"/>
  <c r="Q80" i="24"/>
  <c r="AA82" i="24"/>
  <c r="P87" i="24"/>
  <c r="O86" i="24"/>
  <c r="AA90" i="24"/>
  <c r="O70" i="24"/>
  <c r="O74" i="24"/>
  <c r="Y75" i="24"/>
  <c r="O78" i="24"/>
  <c r="Y79" i="24"/>
  <c r="R80" i="24"/>
  <c r="L87" i="24"/>
  <c r="T88" i="24"/>
  <c r="P89" i="24"/>
  <c r="O89" i="24"/>
  <c r="T80" i="24"/>
  <c r="P82" i="24"/>
  <c r="Q82" i="24" s="1"/>
  <c r="O81" i="24"/>
  <c r="Y83" i="24"/>
  <c r="N83" i="24"/>
  <c r="M83" i="24"/>
  <c r="R83" i="24" s="1"/>
  <c r="T83" i="24"/>
  <c r="O87" i="24"/>
  <c r="L88" i="24"/>
  <c r="N75" i="24"/>
  <c r="AA75" i="24"/>
  <c r="P78" i="24"/>
  <c r="Q78" i="24" s="1"/>
  <c r="N79" i="24"/>
  <c r="AA79" i="24"/>
  <c r="P81" i="24"/>
  <c r="Q81" i="24" s="1"/>
  <c r="L82" i="24"/>
  <c r="O82" i="24"/>
  <c r="T84" i="24"/>
  <c r="O84" i="24"/>
  <c r="L85" i="24"/>
  <c r="M82" i="24"/>
  <c r="M86" i="24"/>
  <c r="T87" i="24"/>
  <c r="T90" i="24"/>
  <c r="X90" i="24" s="1"/>
  <c r="M87" i="24"/>
  <c r="N87" i="24"/>
  <c r="Y90" i="24"/>
  <c r="AB41" i="22"/>
  <c r="AA10" i="22"/>
  <c r="AB4" i="22"/>
  <c r="AA4" i="22"/>
  <c r="AB28" i="22"/>
  <c r="AB32" i="22"/>
  <c r="AA38" i="22"/>
  <c r="AB15" i="22"/>
  <c r="AA40" i="22"/>
  <c r="AA13" i="22"/>
  <c r="AA18" i="22"/>
  <c r="AA11" i="22"/>
  <c r="M11" i="22"/>
  <c r="Y11" i="22"/>
  <c r="L11" i="22"/>
  <c r="P19" i="22"/>
  <c r="P18" i="22"/>
  <c r="O19" i="22"/>
  <c r="P20" i="22"/>
  <c r="P24" i="22"/>
  <c r="L24" i="22"/>
  <c r="O23" i="22"/>
  <c r="N2" i="22"/>
  <c r="X5" i="22"/>
  <c r="AA6" i="22"/>
  <c r="N6" i="22"/>
  <c r="Y6" i="22"/>
  <c r="M6" i="22"/>
  <c r="R6" i="22" s="1"/>
  <c r="L6" i="22"/>
  <c r="U8" i="22"/>
  <c r="U35" i="22"/>
  <c r="T8" i="22"/>
  <c r="T21" i="22"/>
  <c r="U27" i="22"/>
  <c r="P11" i="22"/>
  <c r="Q11" i="22" s="1"/>
  <c r="P10" i="22"/>
  <c r="O10" i="22"/>
  <c r="O11" i="22"/>
  <c r="P12" i="22"/>
  <c r="O12" i="22"/>
  <c r="T19" i="22"/>
  <c r="Y22" i="22"/>
  <c r="T30" i="22"/>
  <c r="P31" i="22"/>
  <c r="O30" i="22"/>
  <c r="P35" i="22"/>
  <c r="O34" i="22"/>
  <c r="L35" i="22"/>
  <c r="AB40" i="22"/>
  <c r="U43" i="22"/>
  <c r="O44" i="22"/>
  <c r="P45" i="22"/>
  <c r="P44" i="22"/>
  <c r="Q44" i="22" s="1"/>
  <c r="AB48" i="22"/>
  <c r="O56" i="22"/>
  <c r="P57" i="22"/>
  <c r="O2" i="22"/>
  <c r="M10" i="22"/>
  <c r="R10" i="22" s="1"/>
  <c r="T11" i="22"/>
  <c r="T16" i="22"/>
  <c r="P16" i="22"/>
  <c r="Q16" i="22" s="1"/>
  <c r="O18" i="22"/>
  <c r="U19" i="22"/>
  <c r="O21" i="22"/>
  <c r="P22" i="22"/>
  <c r="Y26" i="22"/>
  <c r="AD38" i="22"/>
  <c r="AO38" i="22" s="1"/>
  <c r="M53" i="22"/>
  <c r="Y53" i="22"/>
  <c r="L53" i="22"/>
  <c r="T53" i="22"/>
  <c r="AA53" i="22"/>
  <c r="N52" i="22"/>
  <c r="M52" i="22"/>
  <c r="T57" i="22"/>
  <c r="U11" i="22"/>
  <c r="P14" i="22"/>
  <c r="Q14" i="22" s="1"/>
  <c r="O13" i="22"/>
  <c r="O14" i="22"/>
  <c r="L14" i="22"/>
  <c r="P13" i="22"/>
  <c r="Q13" i="22" s="1"/>
  <c r="O29" i="22"/>
  <c r="P30" i="22"/>
  <c r="Q30" i="22" s="1"/>
  <c r="O33" i="22"/>
  <c r="P34" i="22"/>
  <c r="O40" i="22"/>
  <c r="P41" i="22"/>
  <c r="P40" i="22"/>
  <c r="Q40" i="22" s="1"/>
  <c r="L41" i="22"/>
  <c r="P6" i="22"/>
  <c r="O5" i="22"/>
  <c r="N10" i="22"/>
  <c r="O25" i="22"/>
  <c r="P26" i="22"/>
  <c r="Q26" i="22" s="1"/>
  <c r="T26" i="22"/>
  <c r="AB3" i="22"/>
  <c r="Y4" i="22"/>
  <c r="M4" i="22"/>
  <c r="U4" i="22"/>
  <c r="L4" i="22"/>
  <c r="N3" i="22"/>
  <c r="Q3" i="22" s="1"/>
  <c r="T4" i="22"/>
  <c r="P5" i="22"/>
  <c r="R14" i="22"/>
  <c r="T22" i="22"/>
  <c r="R27" i="22"/>
  <c r="L65" i="22"/>
  <c r="O64" i="22"/>
  <c r="P65" i="22"/>
  <c r="O65" i="22"/>
  <c r="R13" i="22"/>
  <c r="O3" i="22"/>
  <c r="T6" i="22"/>
  <c r="Y29" i="22"/>
  <c r="AA29" i="22"/>
  <c r="M29" i="22"/>
  <c r="R29" i="22" s="1"/>
  <c r="L29" i="22"/>
  <c r="T29" i="22"/>
  <c r="N28" i="22"/>
  <c r="M28" i="22"/>
  <c r="Y33" i="22"/>
  <c r="AA33" i="22"/>
  <c r="M33" i="22"/>
  <c r="R33" i="22" s="1"/>
  <c r="L33" i="22"/>
  <c r="T33" i="22"/>
  <c r="N32" i="22"/>
  <c r="M32" i="22"/>
  <c r="P39" i="22"/>
  <c r="L39" i="22"/>
  <c r="O38" i="22"/>
  <c r="P56" i="22"/>
  <c r="Q56" i="22" s="1"/>
  <c r="P55" i="22"/>
  <c r="Q55" i="22" s="1"/>
  <c r="O55" i="22"/>
  <c r="L56" i="22"/>
  <c r="AA3" i="22"/>
  <c r="Y3" i="22"/>
  <c r="M3" i="22"/>
  <c r="U3" i="22"/>
  <c r="L3" i="22"/>
  <c r="O24" i="22"/>
  <c r="R24" i="22" s="1"/>
  <c r="P29" i="22"/>
  <c r="O28" i="22"/>
  <c r="R44" i="22"/>
  <c r="R5" i="22"/>
  <c r="U6" i="22"/>
  <c r="Y9" i="22"/>
  <c r="AA9" i="22"/>
  <c r="M9" i="22"/>
  <c r="L9" i="22"/>
  <c r="U9" i="22"/>
  <c r="N8" i="22"/>
  <c r="AE13" i="22"/>
  <c r="AP13" i="22" s="1"/>
  <c r="T2" i="22"/>
  <c r="P2" i="22"/>
  <c r="P4" i="22"/>
  <c r="N5" i="22"/>
  <c r="O6" i="22"/>
  <c r="P7" i="22"/>
  <c r="O7" i="22"/>
  <c r="P9" i="22"/>
  <c r="Q9" i="22" s="1"/>
  <c r="P8" i="22"/>
  <c r="R8" i="22" s="1"/>
  <c r="O8" i="22"/>
  <c r="AB90" i="22"/>
  <c r="AB87" i="22"/>
  <c r="AB83" i="22"/>
  <c r="AB79" i="22"/>
  <c r="AA87" i="22"/>
  <c r="AA83" i="22"/>
  <c r="AA79" i="22"/>
  <c r="AE79" i="22" s="1"/>
  <c r="AP79" i="22" s="1"/>
  <c r="AB86" i="22"/>
  <c r="AB82" i="22"/>
  <c r="AB78" i="22"/>
  <c r="AB74" i="22"/>
  <c r="AB70" i="22"/>
  <c r="AB88" i="22"/>
  <c r="AB84" i="22"/>
  <c r="AB80" i="22"/>
  <c r="AB75" i="22"/>
  <c r="AB71" i="22"/>
  <c r="AB66" i="22"/>
  <c r="AA88" i="22"/>
  <c r="AA84" i="22"/>
  <c r="AA80" i="22"/>
  <c r="AB77" i="22"/>
  <c r="AB89" i="22"/>
  <c r="AB85" i="22"/>
  <c r="AB81" i="22"/>
  <c r="AB72" i="22"/>
  <c r="AB65" i="22"/>
  <c r="AA76" i="22"/>
  <c r="AA89" i="22"/>
  <c r="AA73" i="22"/>
  <c r="AA85" i="22"/>
  <c r="AB76" i="22"/>
  <c r="AA65" i="22"/>
  <c r="AB69" i="22"/>
  <c r="AB59" i="22"/>
  <c r="AB55" i="22"/>
  <c r="AB51" i="22"/>
  <c r="AB47" i="22"/>
  <c r="AB43" i="22"/>
  <c r="AB39" i="22"/>
  <c r="AA81" i="22"/>
  <c r="AA69" i="22"/>
  <c r="AB68" i="22"/>
  <c r="AB64" i="22"/>
  <c r="AA59" i="22"/>
  <c r="AE59" i="22" s="1"/>
  <c r="AP59" i="22" s="1"/>
  <c r="AA86" i="22"/>
  <c r="AA78" i="22"/>
  <c r="AA70" i="22"/>
  <c r="AA74" i="22"/>
  <c r="AB67" i="22"/>
  <c r="AB63" i="22"/>
  <c r="AA66" i="22"/>
  <c r="AB50" i="22"/>
  <c r="AB46" i="22"/>
  <c r="AB61" i="22"/>
  <c r="AB54" i="22"/>
  <c r="AA67" i="22"/>
  <c r="AB62" i="22"/>
  <c r="AB58" i="22"/>
  <c r="AA51" i="22"/>
  <c r="AA47" i="22"/>
  <c r="AA43" i="22"/>
  <c r="AE43" i="22" s="1"/>
  <c r="AP43" i="22" s="1"/>
  <c r="AA39" i="22"/>
  <c r="AB57" i="22"/>
  <c r="AA82" i="22"/>
  <c r="AA72" i="22"/>
  <c r="AB73" i="22"/>
  <c r="AA71" i="22"/>
  <c r="AA63" i="22"/>
  <c r="AB60" i="22"/>
  <c r="AA55" i="22"/>
  <c r="AB49" i="22"/>
  <c r="AA48" i="22"/>
  <c r="AB44" i="22"/>
  <c r="AB56" i="22"/>
  <c r="AB45" i="22"/>
  <c r="AA44" i="22"/>
  <c r="AE44" i="22" s="1"/>
  <c r="AP44" i="22" s="1"/>
  <c r="AB34" i="22"/>
  <c r="AB30" i="22"/>
  <c r="AB26" i="22"/>
  <c r="AB35" i="22"/>
  <c r="AB31" i="22"/>
  <c r="AB27" i="22"/>
  <c r="AB23" i="22"/>
  <c r="AB16" i="22"/>
  <c r="AB8" i="22"/>
  <c r="AA57" i="22"/>
  <c r="AA41" i="22"/>
  <c r="AB33" i="22"/>
  <c r="AB24" i="22"/>
  <c r="AB20" i="22"/>
  <c r="AB17" i="22"/>
  <c r="AB12" i="22"/>
  <c r="AB9" i="22"/>
  <c r="AB6" i="22"/>
  <c r="AB10" i="22"/>
  <c r="AA8" i="22"/>
  <c r="AB52" i="22"/>
  <c r="AB29" i="22"/>
  <c r="AB13" i="22"/>
  <c r="AA52" i="22"/>
  <c r="AB25" i="22"/>
  <c r="AB21" i="22"/>
  <c r="AB7" i="22"/>
  <c r="AB5" i="22"/>
  <c r="AB22" i="22"/>
  <c r="AB19" i="22"/>
  <c r="AB14" i="22"/>
  <c r="AB11" i="22"/>
  <c r="AB2" i="22"/>
  <c r="AA2" i="22"/>
  <c r="AB18" i="22"/>
  <c r="AB42" i="22"/>
  <c r="AB36" i="22"/>
  <c r="AA16" i="22"/>
  <c r="AE16" i="22" s="1"/>
  <c r="AP16" i="22" s="1"/>
  <c r="AB53" i="22"/>
  <c r="AA42" i="22"/>
  <c r="AE42" i="22" s="1"/>
  <c r="AP42" i="22" s="1"/>
  <c r="AB38" i="22"/>
  <c r="AB37" i="22"/>
  <c r="T14" i="22"/>
  <c r="Y16" i="22"/>
  <c r="AD16" i="22" s="1"/>
  <c r="AA19" i="22"/>
  <c r="M19" i="22"/>
  <c r="Y19" i="22"/>
  <c r="L19" i="22"/>
  <c r="AA23" i="22"/>
  <c r="N22" i="22"/>
  <c r="T23" i="22"/>
  <c r="N23" i="22"/>
  <c r="M23" i="22"/>
  <c r="Y23" i="22"/>
  <c r="L23" i="22"/>
  <c r="P25" i="22"/>
  <c r="Q25" i="22" s="1"/>
  <c r="O31" i="22"/>
  <c r="R31" i="22" s="1"/>
  <c r="Z36" i="22"/>
  <c r="U57" i="22"/>
  <c r="P71" i="22"/>
  <c r="O70" i="22"/>
  <c r="Y14" i="22"/>
  <c r="AD14" i="22" s="1"/>
  <c r="AO14" i="22" s="1"/>
  <c r="Y17" i="22"/>
  <c r="M17" i="22"/>
  <c r="T17" i="22"/>
  <c r="T20" i="22"/>
  <c r="Y21" i="22"/>
  <c r="M21" i="22"/>
  <c r="N20" i="22"/>
  <c r="L21" i="22"/>
  <c r="U21" i="22"/>
  <c r="Z23" i="22"/>
  <c r="P33" i="22"/>
  <c r="O35" i="22"/>
  <c r="R35" i="22" s="1"/>
  <c r="P38" i="22"/>
  <c r="Q38" i="22" s="1"/>
  <c r="AE38" i="22" s="1"/>
  <c r="AP38" i="22" s="1"/>
  <c r="P47" i="22"/>
  <c r="O46" i="22"/>
  <c r="Z88" i="22"/>
  <c r="Z84" i="22"/>
  <c r="Z80" i="22"/>
  <c r="Z76" i="22"/>
  <c r="Z90" i="22"/>
  <c r="Z87" i="22"/>
  <c r="Z83" i="22"/>
  <c r="Z79" i="22"/>
  <c r="Z75" i="22"/>
  <c r="Z71" i="22"/>
  <c r="Y90" i="22"/>
  <c r="Z78" i="22"/>
  <c r="Y74" i="22"/>
  <c r="Y70" i="22"/>
  <c r="Z67" i="22"/>
  <c r="Y78" i="22"/>
  <c r="Z66" i="22"/>
  <c r="Z89" i="22"/>
  <c r="Z86" i="22"/>
  <c r="Z85" i="22"/>
  <c r="Z82" i="22"/>
  <c r="Z81" i="22"/>
  <c r="Y87" i="22"/>
  <c r="Y72" i="22"/>
  <c r="Z73" i="22"/>
  <c r="Y85" i="22"/>
  <c r="Y83" i="22"/>
  <c r="Y76" i="22"/>
  <c r="Y73" i="22"/>
  <c r="Z65" i="22"/>
  <c r="Z60" i="22"/>
  <c r="Z56" i="22"/>
  <c r="Z52" i="22"/>
  <c r="Z48" i="22"/>
  <c r="Z44" i="22"/>
  <c r="Z40" i="22"/>
  <c r="Y65" i="22"/>
  <c r="Y81" i="22"/>
  <c r="Y79" i="22"/>
  <c r="AD79" i="22" s="1"/>
  <c r="AO79" i="22" s="1"/>
  <c r="Z77" i="22"/>
  <c r="Z69" i="22"/>
  <c r="Y86" i="22"/>
  <c r="Z70" i="22"/>
  <c r="Y69" i="22"/>
  <c r="Z68" i="22"/>
  <c r="Z64" i="22"/>
  <c r="Y55" i="22"/>
  <c r="AD55" i="22" s="1"/>
  <c r="AO55" i="22" s="1"/>
  <c r="Z53" i="22"/>
  <c r="Z49" i="22"/>
  <c r="Z45" i="22"/>
  <c r="Y66" i="22"/>
  <c r="Z50" i="22"/>
  <c r="Z46" i="22"/>
  <c r="Z42" i="22"/>
  <c r="Z38" i="22"/>
  <c r="Z21" i="22"/>
  <c r="Y67" i="22"/>
  <c r="Z61" i="22"/>
  <c r="Z54" i="22"/>
  <c r="Z51" i="22"/>
  <c r="Z47" i="22"/>
  <c r="Z43" i="22"/>
  <c r="Y82" i="22"/>
  <c r="AD82" i="22" s="1"/>
  <c r="AO82" i="22" s="1"/>
  <c r="Z74" i="22"/>
  <c r="Z72" i="22"/>
  <c r="Z58" i="22"/>
  <c r="Y52" i="22"/>
  <c r="Y51" i="22"/>
  <c r="Y40" i="22"/>
  <c r="AD40" i="22" s="1"/>
  <c r="Z55" i="22"/>
  <c r="Y48" i="22"/>
  <c r="Y47" i="22"/>
  <c r="Z37" i="22"/>
  <c r="Z33" i="22"/>
  <c r="Z29" i="22"/>
  <c r="Z25" i="22"/>
  <c r="Y56" i="22"/>
  <c r="Y44" i="22"/>
  <c r="AD44" i="22" s="1"/>
  <c r="Y43" i="22"/>
  <c r="AD43" i="22" s="1"/>
  <c r="AO43" i="22" s="1"/>
  <c r="Z39" i="22"/>
  <c r="Z6" i="22"/>
  <c r="Z59" i="22"/>
  <c r="Y39" i="22"/>
  <c r="Z34" i="22"/>
  <c r="Z30" i="22"/>
  <c r="Z26" i="22"/>
  <c r="Z22" i="22"/>
  <c r="Z19" i="22"/>
  <c r="Z14" i="22"/>
  <c r="Z11" i="22"/>
  <c r="Y59" i="22"/>
  <c r="Z57" i="22"/>
  <c r="R16" i="22"/>
  <c r="L22" i="22"/>
  <c r="AA22" i="22"/>
  <c r="P23" i="22"/>
  <c r="O22" i="22"/>
  <c r="Z5" i="22"/>
  <c r="Z7" i="22"/>
  <c r="T12" i="22"/>
  <c r="AA5" i="22"/>
  <c r="AA7" i="22"/>
  <c r="Z9" i="22"/>
  <c r="Y12" i="22"/>
  <c r="L15" i="22"/>
  <c r="T15" i="22"/>
  <c r="U17" i="22"/>
  <c r="Y20" i="22"/>
  <c r="AA21" i="22"/>
  <c r="AE21" i="22" s="1"/>
  <c r="AP21" i="22" s="1"/>
  <c r="T25" i="22"/>
  <c r="U31" i="22"/>
  <c r="T34" i="22"/>
  <c r="Y37" i="22"/>
  <c r="M37" i="22"/>
  <c r="AA37" i="22"/>
  <c r="N37" i="22"/>
  <c r="Q37" i="22" s="1"/>
  <c r="L37" i="22"/>
  <c r="T37" i="22"/>
  <c r="L38" i="22"/>
  <c r="O41" i="22"/>
  <c r="L47" i="22"/>
  <c r="O51" i="22"/>
  <c r="P52" i="22"/>
  <c r="Q52" i="22" s="1"/>
  <c r="L52" i="22"/>
  <c r="T54" i="22"/>
  <c r="N53" i="22"/>
  <c r="AA54" i="22"/>
  <c r="N54" i="22"/>
  <c r="M54" i="22"/>
  <c r="R54" i="22" s="1"/>
  <c r="Y54" i="22"/>
  <c r="L54" i="22"/>
  <c r="Z63" i="22"/>
  <c r="T10" i="22"/>
  <c r="N9" i="22"/>
  <c r="U10" i="22"/>
  <c r="N11" i="22"/>
  <c r="L12" i="22"/>
  <c r="Z12" i="22"/>
  <c r="T13" i="22"/>
  <c r="N12" i="22"/>
  <c r="U13" i="22"/>
  <c r="Y15" i="22"/>
  <c r="Z17" i="22"/>
  <c r="T18" i="22"/>
  <c r="L18" i="22"/>
  <c r="N17" i="22"/>
  <c r="Q17" i="22" s="1"/>
  <c r="U18" i="22"/>
  <c r="N19" i="22"/>
  <c r="L20" i="22"/>
  <c r="Z20" i="22"/>
  <c r="M22" i="22"/>
  <c r="R22" i="22" s="1"/>
  <c r="Y24" i="22"/>
  <c r="L26" i="22"/>
  <c r="N25" i="22"/>
  <c r="AA26" i="22"/>
  <c r="T27" i="22"/>
  <c r="Y27" i="22"/>
  <c r="Y30" i="22"/>
  <c r="R38" i="22"/>
  <c r="Y41" i="22"/>
  <c r="T42" i="22"/>
  <c r="N42" i="22"/>
  <c r="Y42" i="22"/>
  <c r="M42" i="22"/>
  <c r="R42" i="22" s="1"/>
  <c r="U46" i="22"/>
  <c r="O47" i="22"/>
  <c r="P48" i="22"/>
  <c r="M49" i="22"/>
  <c r="Y49" i="22"/>
  <c r="L49" i="22"/>
  <c r="T49" i="22"/>
  <c r="AA49" i="22"/>
  <c r="P51" i="22"/>
  <c r="R51" i="22" s="1"/>
  <c r="O50" i="22"/>
  <c r="P54" i="22"/>
  <c r="O54" i="22"/>
  <c r="O53" i="22"/>
  <c r="U59" i="22"/>
  <c r="Z62" i="22"/>
  <c r="AO44" i="22"/>
  <c r="AO40" i="22"/>
  <c r="Z3" i="22"/>
  <c r="O9" i="22"/>
  <c r="AA12" i="22"/>
  <c r="Z15" i="22"/>
  <c r="AO16" i="22"/>
  <c r="L17" i="22"/>
  <c r="AA17" i="22"/>
  <c r="O20" i="22"/>
  <c r="AA20" i="22"/>
  <c r="N21" i="22"/>
  <c r="Q21" i="22" s="1"/>
  <c r="Z24" i="22"/>
  <c r="Z27" i="22"/>
  <c r="Y28" i="22"/>
  <c r="L30" i="22"/>
  <c r="N29" i="22"/>
  <c r="AA30" i="22"/>
  <c r="T31" i="22"/>
  <c r="Y31" i="22"/>
  <c r="Y34" i="22"/>
  <c r="O37" i="22"/>
  <c r="Z41" i="22"/>
  <c r="Q42" i="22"/>
  <c r="L48" i="22"/>
  <c r="O48" i="22"/>
  <c r="P50" i="22"/>
  <c r="Q50" i="22" s="1"/>
  <c r="L51" i="22"/>
  <c r="Z16" i="22"/>
  <c r="L2" i="22"/>
  <c r="N4" i="22"/>
  <c r="T82" i="22"/>
  <c r="T78" i="22"/>
  <c r="U89" i="22"/>
  <c r="U85" i="22"/>
  <c r="U81" i="22"/>
  <c r="U87" i="22"/>
  <c r="U83" i="22"/>
  <c r="U79" i="22"/>
  <c r="T65" i="22"/>
  <c r="T87" i="22"/>
  <c r="T83" i="22"/>
  <c r="T79" i="22"/>
  <c r="U73" i="22"/>
  <c r="U90" i="22"/>
  <c r="U88" i="22"/>
  <c r="U84" i="22"/>
  <c r="U80" i="22"/>
  <c r="U74" i="22"/>
  <c r="U70" i="22"/>
  <c r="T90" i="22"/>
  <c r="T80" i="22"/>
  <c r="U71" i="22"/>
  <c r="U82" i="22"/>
  <c r="U72" i="22"/>
  <c r="U63" i="22"/>
  <c r="U62" i="22"/>
  <c r="U58" i="22"/>
  <c r="U54" i="22"/>
  <c r="T72" i="22"/>
  <c r="U66" i="22"/>
  <c r="U76" i="22"/>
  <c r="T66" i="22"/>
  <c r="U61" i="22"/>
  <c r="T88" i="22"/>
  <c r="T76" i="22"/>
  <c r="U75" i="22"/>
  <c r="U78" i="22"/>
  <c r="U77" i="22"/>
  <c r="U65" i="22"/>
  <c r="T59" i="22"/>
  <c r="U56" i="22"/>
  <c r="U52" i="22"/>
  <c r="U48" i="22"/>
  <c r="U44" i="22"/>
  <c r="U60" i="22"/>
  <c r="T52" i="22"/>
  <c r="T48" i="22"/>
  <c r="T44" i="22"/>
  <c r="U68" i="22"/>
  <c r="U64" i="22"/>
  <c r="U55" i="22"/>
  <c r="U53" i="22"/>
  <c r="U49" i="22"/>
  <c r="U45" i="22"/>
  <c r="U41" i="22"/>
  <c r="U34" i="22"/>
  <c r="U30" i="22"/>
  <c r="U26" i="22"/>
  <c r="U22" i="22"/>
  <c r="T55" i="22"/>
  <c r="U86" i="22"/>
  <c r="U69" i="22"/>
  <c r="U67" i="22"/>
  <c r="T70" i="22"/>
  <c r="T74" i="22"/>
  <c r="U42" i="22"/>
  <c r="U38" i="22"/>
  <c r="U36" i="22"/>
  <c r="U32" i="22"/>
  <c r="U28" i="22"/>
  <c r="U24" i="22"/>
  <c r="T61" i="22"/>
  <c r="U51" i="22"/>
  <c r="U40" i="22"/>
  <c r="U37" i="22"/>
  <c r="U15" i="22"/>
  <c r="U7" i="22"/>
  <c r="X7" i="22" s="1"/>
  <c r="T51" i="22"/>
  <c r="U50" i="22"/>
  <c r="U47" i="22"/>
  <c r="T40" i="22"/>
  <c r="U33" i="22"/>
  <c r="U29" i="22"/>
  <c r="U25" i="22"/>
  <c r="U20" i="22"/>
  <c r="U12" i="22"/>
  <c r="T84" i="22"/>
  <c r="L10" i="22"/>
  <c r="Y10" i="22"/>
  <c r="L13" i="22"/>
  <c r="Y13" i="22"/>
  <c r="AD13" i="22" s="1"/>
  <c r="AO13" i="22" s="1"/>
  <c r="AA14" i="22"/>
  <c r="AE14" i="22" s="1"/>
  <c r="AP14" i="22" s="1"/>
  <c r="N15" i="22"/>
  <c r="Q15" i="22" s="1"/>
  <c r="AA15" i="22"/>
  <c r="U16" i="22"/>
  <c r="M18" i="22"/>
  <c r="R18" i="22" s="1"/>
  <c r="Y18" i="22"/>
  <c r="Y25" i="22"/>
  <c r="AA25" i="22"/>
  <c r="M25" i="22"/>
  <c r="L25" i="22"/>
  <c r="P27" i="22"/>
  <c r="Q27" i="22" s="1"/>
  <c r="O26" i="22"/>
  <c r="Z28" i="22"/>
  <c r="Z31" i="22"/>
  <c r="Y32" i="22"/>
  <c r="L34" i="22"/>
  <c r="N33" i="22"/>
  <c r="AA34" i="22"/>
  <c r="T35" i="22"/>
  <c r="Y35" i="22"/>
  <c r="O36" i="22"/>
  <c r="R36" i="22" s="1"/>
  <c r="U39" i="22"/>
  <c r="L42" i="22"/>
  <c r="T43" i="22"/>
  <c r="AA45" i="22"/>
  <c r="T47" i="22"/>
  <c r="M48" i="22"/>
  <c r="O49" i="22"/>
  <c r="L50" i="22"/>
  <c r="T60" i="22"/>
  <c r="O52" i="22"/>
  <c r="L58" i="22"/>
  <c r="N57" i="22"/>
  <c r="T58" i="22"/>
  <c r="N58" i="22"/>
  <c r="AA58" i="22"/>
  <c r="M58" i="22"/>
  <c r="P58" i="22"/>
  <c r="O57" i="22"/>
  <c r="P60" i="22"/>
  <c r="Q60" i="22" s="1"/>
  <c r="O59" i="22"/>
  <c r="M64" i="22"/>
  <c r="T64" i="22"/>
  <c r="L64" i="22"/>
  <c r="AA64" i="22"/>
  <c r="Y64" i="22"/>
  <c r="N63" i="22"/>
  <c r="N64" i="22"/>
  <c r="AA24" i="22"/>
  <c r="N26" i="22"/>
  <c r="AA27" i="22"/>
  <c r="AA28" i="22"/>
  <c r="N30" i="22"/>
  <c r="AA31" i="22"/>
  <c r="AA32" i="22"/>
  <c r="AE32" i="22" s="1"/>
  <c r="AP32" i="22" s="1"/>
  <c r="N34" i="22"/>
  <c r="R34" i="22" s="1"/>
  <c r="AA35" i="22"/>
  <c r="AA36" i="22"/>
  <c r="P53" i="22"/>
  <c r="Q53" i="22" s="1"/>
  <c r="Y57" i="22"/>
  <c r="M57" i="22"/>
  <c r="L60" i="22"/>
  <c r="T24" i="22"/>
  <c r="T28" i="22"/>
  <c r="T32" i="22"/>
  <c r="T36" i="22"/>
  <c r="P62" i="22"/>
  <c r="O61" i="22"/>
  <c r="O62" i="22"/>
  <c r="P70" i="22"/>
  <c r="Q70" i="22" s="1"/>
  <c r="Q78" i="22"/>
  <c r="R78" i="22"/>
  <c r="P28" i="22"/>
  <c r="Q28" i="22" s="1"/>
  <c r="P32" i="22"/>
  <c r="Q32" i="22" s="1"/>
  <c r="P36" i="22"/>
  <c r="O39" i="22"/>
  <c r="Q43" i="22"/>
  <c r="T46" i="22"/>
  <c r="N45" i="22"/>
  <c r="AA46" i="22"/>
  <c r="N46" i="22"/>
  <c r="Y46" i="22"/>
  <c r="M46" i="22"/>
  <c r="Y58" i="22"/>
  <c r="P59" i="22"/>
  <c r="Q59" i="22" s="1"/>
  <c r="O58" i="22"/>
  <c r="L28" i="22"/>
  <c r="L32" i="22"/>
  <c r="T38" i="22"/>
  <c r="N38" i="22"/>
  <c r="L40" i="22"/>
  <c r="M41" i="22"/>
  <c r="R41" i="22" s="1"/>
  <c r="T41" i="22"/>
  <c r="M45" i="22"/>
  <c r="Y45" i="22"/>
  <c r="L45" i="22"/>
  <c r="T45" i="22"/>
  <c r="P46" i="22"/>
  <c r="T50" i="22"/>
  <c r="N49" i="22"/>
  <c r="Q49" i="22" s="1"/>
  <c r="AA50" i="22"/>
  <c r="N50" i="22"/>
  <c r="Y50" i="22"/>
  <c r="AD50" i="22" s="1"/>
  <c r="AO50" i="22" s="1"/>
  <c r="M50" i="22"/>
  <c r="L57" i="22"/>
  <c r="L59" i="22"/>
  <c r="O66" i="22"/>
  <c r="P66" i="22"/>
  <c r="Q66" i="22" s="1"/>
  <c r="P67" i="22"/>
  <c r="L62" i="22"/>
  <c r="N61" i="22"/>
  <c r="Q61" i="22" s="1"/>
  <c r="T62" i="22"/>
  <c r="Y62" i="22"/>
  <c r="P64" i="22"/>
  <c r="M68" i="22"/>
  <c r="T68" i="22"/>
  <c r="AA68" i="22"/>
  <c r="N68" i="22"/>
  <c r="L68" i="22"/>
  <c r="N67" i="22"/>
  <c r="O80" i="22"/>
  <c r="P81" i="22"/>
  <c r="O67" i="22"/>
  <c r="P68" i="22"/>
  <c r="Y61" i="22"/>
  <c r="M61" i="22"/>
  <c r="L61" i="22"/>
  <c r="N60" i="22"/>
  <c r="M62" i="22"/>
  <c r="AA62" i="22"/>
  <c r="N59" i="22"/>
  <c r="AA61" i="22"/>
  <c r="N62" i="22"/>
  <c r="O63" i="22"/>
  <c r="T75" i="22"/>
  <c r="AA56" i="22"/>
  <c r="T56" i="22"/>
  <c r="AA60" i="22"/>
  <c r="Y60" i="22"/>
  <c r="O60" i="22"/>
  <c r="P63" i="22"/>
  <c r="Y68" i="22"/>
  <c r="T71" i="22"/>
  <c r="P83" i="22"/>
  <c r="O82" i="22"/>
  <c r="P87" i="22"/>
  <c r="O86" i="22"/>
  <c r="L87" i="22"/>
  <c r="Q88" i="22"/>
  <c r="O71" i="22"/>
  <c r="P72" i="22"/>
  <c r="O75" i="22"/>
  <c r="P76" i="22"/>
  <c r="O76" i="22"/>
  <c r="L83" i="22"/>
  <c r="L71" i="22"/>
  <c r="O73" i="22"/>
  <c r="R83" i="22"/>
  <c r="O84" i="22"/>
  <c r="P85" i="22"/>
  <c r="N71" i="22"/>
  <c r="O72" i="22"/>
  <c r="P73" i="22"/>
  <c r="R73" i="22" s="1"/>
  <c r="P82" i="22"/>
  <c r="Q82" i="22" s="1"/>
  <c r="O81" i="22"/>
  <c r="L82" i="22"/>
  <c r="Y89" i="22"/>
  <c r="M63" i="22"/>
  <c r="O68" i="22"/>
  <c r="N70" i="22"/>
  <c r="M74" i="22"/>
  <c r="R74" i="22" s="1"/>
  <c r="AA75" i="22"/>
  <c r="N75" i="22"/>
  <c r="Y75" i="22"/>
  <c r="M75" i="22"/>
  <c r="T86" i="22"/>
  <c r="R87" i="22"/>
  <c r="O88" i="22"/>
  <c r="P89" i="22"/>
  <c r="O89" i="22"/>
  <c r="AA90" i="22"/>
  <c r="T63" i="22"/>
  <c r="M77" i="22"/>
  <c r="T77" i="22"/>
  <c r="AA77" i="22"/>
  <c r="N77" i="22"/>
  <c r="Q77" i="22" s="1"/>
  <c r="Y77" i="22"/>
  <c r="AD77" i="22" s="1"/>
  <c r="AO77" i="22" s="1"/>
  <c r="N76" i="22"/>
  <c r="P80" i="22"/>
  <c r="O83" i="22"/>
  <c r="P86" i="22"/>
  <c r="R86" i="22" s="1"/>
  <c r="O85" i="22"/>
  <c r="L86" i="22"/>
  <c r="M67" i="22"/>
  <c r="R67" i="22" s="1"/>
  <c r="T67" i="22"/>
  <c r="O69" i="22"/>
  <c r="Q69" i="22" s="1"/>
  <c r="R72" i="22"/>
  <c r="P74" i="22"/>
  <c r="P75" i="22"/>
  <c r="M70" i="22"/>
  <c r="Y71" i="22"/>
  <c r="M71" i="22"/>
  <c r="R79" i="22"/>
  <c r="O87" i="22"/>
  <c r="M81" i="22"/>
  <c r="L81" i="22"/>
  <c r="N80" i="22"/>
  <c r="T81" i="22"/>
  <c r="M85" i="22"/>
  <c r="R85" i="22" s="1"/>
  <c r="L85" i="22"/>
  <c r="N84" i="22"/>
  <c r="Q84" i="22" s="1"/>
  <c r="T85" i="22"/>
  <c r="M89" i="22"/>
  <c r="L89" i="22"/>
  <c r="N88" i="22"/>
  <c r="T89" i="22"/>
  <c r="T69" i="22"/>
  <c r="T73" i="22"/>
  <c r="Y80" i="22"/>
  <c r="M80" i="22"/>
  <c r="N81" i="22"/>
  <c r="Y84" i="22"/>
  <c r="M84" i="22"/>
  <c r="N85" i="22"/>
  <c r="Y88" i="22"/>
  <c r="M88" i="22"/>
  <c r="R88" i="22" s="1"/>
  <c r="N89" i="22"/>
  <c r="O77" i="22"/>
  <c r="M76" i="22"/>
  <c r="N22" i="20"/>
  <c r="N17" i="20"/>
  <c r="O57" i="20" s="1"/>
  <c r="O23" i="20"/>
  <c r="O6" i="20"/>
  <c r="O41" i="20"/>
  <c r="N20" i="20"/>
  <c r="Q68" i="20" s="1"/>
  <c r="T19" i="20"/>
  <c r="P26" i="20"/>
  <c r="O39" i="20"/>
  <c r="O77" i="20"/>
  <c r="P77" i="20"/>
  <c r="P19" i="20"/>
  <c r="P38" i="20"/>
  <c r="P37" i="20"/>
  <c r="O56" i="20"/>
  <c r="P73" i="20"/>
  <c r="O81" i="20"/>
  <c r="Q47" i="20"/>
  <c r="Q50" i="20"/>
  <c r="R30" i="20"/>
  <c r="R64" i="20"/>
  <c r="L11" i="21"/>
  <c r="L22" i="21"/>
  <c r="L13" i="21"/>
  <c r="L40" i="21"/>
  <c r="L48" i="21"/>
  <c r="L73" i="21"/>
  <c r="L35" i="21"/>
  <c r="L46" i="21"/>
  <c r="L8" i="21"/>
  <c r="L12" i="21"/>
  <c r="L23" i="21"/>
  <c r="L27" i="21"/>
  <c r="L37" i="21"/>
  <c r="L83" i="21"/>
  <c r="L17" i="21"/>
  <c r="L43" i="21"/>
  <c r="L84" i="21"/>
  <c r="L25" i="21"/>
  <c r="L10" i="21"/>
  <c r="L14" i="21"/>
  <c r="L34" i="21"/>
  <c r="L41" i="21"/>
  <c r="L24" i="21"/>
  <c r="L7" i="21"/>
  <c r="L36" i="21"/>
  <c r="L52" i="21"/>
  <c r="L9" i="21"/>
  <c r="L21" i="21"/>
  <c r="L15" i="21"/>
  <c r="L28" i="21"/>
  <c r="L39" i="21"/>
  <c r="L82" i="21"/>
  <c r="L90" i="21"/>
  <c r="L44" i="21"/>
  <c r="L51" i="21"/>
  <c r="L86" i="21"/>
  <c r="O14" i="20"/>
  <c r="L14" i="20"/>
  <c r="P12" i="20"/>
  <c r="O12" i="20"/>
  <c r="L12" i="20"/>
  <c r="O4" i="20"/>
  <c r="R9" i="20"/>
  <c r="L8" i="20"/>
  <c r="O8" i="20"/>
  <c r="L20" i="20"/>
  <c r="O40" i="20"/>
  <c r="L6" i="20"/>
  <c r="O36" i="20"/>
  <c r="L36" i="20"/>
  <c r="P40" i="20"/>
  <c r="Q46" i="20"/>
  <c r="O46" i="20"/>
  <c r="L46" i="20"/>
  <c r="O49" i="20"/>
  <c r="L49" i="20"/>
  <c r="R50" i="20"/>
  <c r="P72" i="20"/>
  <c r="O76" i="20"/>
  <c r="O78" i="20"/>
  <c r="L78" i="20"/>
  <c r="O80" i="20"/>
  <c r="O7" i="20"/>
  <c r="L7" i="20"/>
  <c r="O37" i="20"/>
  <c r="L37" i="20"/>
  <c r="L47" i="20"/>
  <c r="O47" i="20"/>
  <c r="O5" i="20"/>
  <c r="L5" i="20"/>
  <c r="Q18" i="20"/>
  <c r="P18" i="20"/>
  <c r="O18" i="20"/>
  <c r="L18" i="20"/>
  <c r="P7" i="20"/>
  <c r="O74" i="20"/>
  <c r="L74" i="20"/>
  <c r="R90" i="20"/>
  <c r="R86" i="20"/>
  <c r="R82" i="20"/>
  <c r="R78" i="20"/>
  <c r="R74" i="20"/>
  <c r="R70" i="20"/>
  <c r="R66" i="20"/>
  <c r="R62" i="20"/>
  <c r="R58" i="20"/>
  <c r="R54" i="20"/>
  <c r="R51" i="20"/>
  <c r="R43" i="20"/>
  <c r="R35" i="20"/>
  <c r="R28" i="20"/>
  <c r="R14" i="20"/>
  <c r="R48" i="20"/>
  <c r="R89" i="20"/>
  <c r="R85" i="20"/>
  <c r="R81" i="20"/>
  <c r="R77" i="20"/>
  <c r="R73" i="20"/>
  <c r="R69" i="20"/>
  <c r="R65" i="20"/>
  <c r="R61" i="20"/>
  <c r="R57" i="20"/>
  <c r="R53" i="20"/>
  <c r="Q48" i="20"/>
  <c r="R45" i="20"/>
  <c r="Q40" i="20"/>
  <c r="R37" i="20"/>
  <c r="Q32" i="20"/>
  <c r="R29" i="20"/>
  <c r="Q89" i="20"/>
  <c r="Q85" i="20"/>
  <c r="Q81" i="20"/>
  <c r="Q77" i="20"/>
  <c r="Q73" i="20"/>
  <c r="Q69" i="20"/>
  <c r="Q65" i="20"/>
  <c r="Q61" i="20"/>
  <c r="Q67" i="20"/>
  <c r="Q64" i="20"/>
  <c r="R63" i="20"/>
  <c r="R60" i="20"/>
  <c r="Q53" i="20"/>
  <c r="R49" i="20"/>
  <c r="R46" i="20"/>
  <c r="Q34" i="20"/>
  <c r="Q27" i="20"/>
  <c r="R24" i="20"/>
  <c r="R21" i="20"/>
  <c r="R18" i="20"/>
  <c r="R88" i="20"/>
  <c r="Q60" i="20"/>
  <c r="R59" i="20"/>
  <c r="R52" i="20"/>
  <c r="R44" i="20"/>
  <c r="R42" i="20"/>
  <c r="R33" i="20"/>
  <c r="R32" i="20"/>
  <c r="R23" i="20"/>
  <c r="R17" i="20"/>
  <c r="R6" i="20"/>
  <c r="R4" i="20"/>
  <c r="Q88" i="20"/>
  <c r="R87" i="20"/>
  <c r="R84" i="20"/>
  <c r="Q42" i="20"/>
  <c r="R31" i="20"/>
  <c r="R20" i="20"/>
  <c r="R12" i="20"/>
  <c r="R8" i="20"/>
  <c r="Q80" i="20"/>
  <c r="R79" i="20"/>
  <c r="R76" i="20"/>
  <c r="Q56" i="20"/>
  <c r="Q84" i="20"/>
  <c r="R83" i="20"/>
  <c r="R80" i="20"/>
  <c r="Q57" i="20"/>
  <c r="R56" i="20"/>
  <c r="R41" i="20"/>
  <c r="R40" i="20"/>
  <c r="R26" i="20"/>
  <c r="R10" i="20"/>
  <c r="R55" i="20"/>
  <c r="L42" i="20"/>
  <c r="O3" i="20"/>
  <c r="L4" i="20"/>
  <c r="Q5" i="20"/>
  <c r="R7" i="20"/>
  <c r="P8" i="20"/>
  <c r="P10" i="20"/>
  <c r="Q19" i="20"/>
  <c r="L23" i="20"/>
  <c r="Q29" i="20"/>
  <c r="R34" i="20"/>
  <c r="Q37" i="20"/>
  <c r="R38" i="20"/>
  <c r="Q39" i="20"/>
  <c r="R47" i="20"/>
  <c r="Q51" i="20"/>
  <c r="O51" i="20"/>
  <c r="L51" i="20"/>
  <c r="Q55" i="20"/>
  <c r="R68" i="20"/>
  <c r="X68" i="20" s="1"/>
  <c r="Q72" i="20"/>
  <c r="P76" i="20"/>
  <c r="P80" i="20"/>
  <c r="O89" i="20"/>
  <c r="Q6" i="20"/>
  <c r="P6" i="20"/>
  <c r="Q14" i="20"/>
  <c r="P5" i="20"/>
  <c r="O13" i="20"/>
  <c r="L13" i="20"/>
  <c r="Q22" i="20"/>
  <c r="O22" i="20"/>
  <c r="L22" i="20"/>
  <c r="P3" i="20"/>
  <c r="R5" i="20"/>
  <c r="Q10" i="20"/>
  <c r="R11" i="20"/>
  <c r="P13" i="20"/>
  <c r="L17" i="20"/>
  <c r="R19" i="20"/>
  <c r="P22" i="20"/>
  <c r="L25" i="20"/>
  <c r="P25" i="20"/>
  <c r="O25" i="20"/>
  <c r="L33" i="20"/>
  <c r="Q33" i="20"/>
  <c r="O33" i="20"/>
  <c r="R36" i="20"/>
  <c r="R39" i="20"/>
  <c r="Q43" i="20"/>
  <c r="O43" i="20"/>
  <c r="L57" i="20"/>
  <c r="R67" i="20"/>
  <c r="Q71" i="20"/>
  <c r="R72" i="20"/>
  <c r="Q76" i="20"/>
  <c r="O79" i="20"/>
  <c r="L79" i="20"/>
  <c r="O87" i="20"/>
  <c r="L87" i="20"/>
  <c r="Q87" i="20"/>
  <c r="L89" i="20"/>
  <c r="Q4" i="20"/>
  <c r="P4" i="20"/>
  <c r="Q12" i="20"/>
  <c r="O44" i="20"/>
  <c r="Q44" i="20"/>
  <c r="Q7" i="20"/>
  <c r="L15" i="20"/>
  <c r="P15" i="20"/>
  <c r="O15" i="20"/>
  <c r="R2" i="20"/>
  <c r="Q3" i="20"/>
  <c r="Q13" i="20"/>
  <c r="O19" i="20"/>
  <c r="P27" i="20"/>
  <c r="P85" i="20"/>
  <c r="P84" i="20"/>
  <c r="O88" i="20"/>
  <c r="P57" i="20"/>
  <c r="Q21" i="20"/>
  <c r="O21" i="20"/>
  <c r="R22" i="20"/>
  <c r="R27" i="20"/>
  <c r="O31" i="20"/>
  <c r="Q35" i="20"/>
  <c r="O35" i="20"/>
  <c r="L35" i="20"/>
  <c r="Q45" i="20"/>
  <c r="X45" i="20" s="1"/>
  <c r="O45" i="20"/>
  <c r="L45" i="20"/>
  <c r="Q54" i="20"/>
  <c r="L54" i="20"/>
  <c r="O54" i="20"/>
  <c r="R71" i="20"/>
  <c r="Q75" i="20"/>
  <c r="Q28" i="20"/>
  <c r="O28" i="20"/>
  <c r="L28" i="20"/>
  <c r="O52" i="20"/>
  <c r="L52" i="20"/>
  <c r="Q52" i="20"/>
  <c r="Q70" i="20"/>
  <c r="O70" i="20"/>
  <c r="L70" i="20"/>
  <c r="P11" i="20"/>
  <c r="O11" i="20"/>
  <c r="L11" i="20"/>
  <c r="Q2" i="20"/>
  <c r="P2" i="20"/>
  <c r="O2" i="20"/>
  <c r="L10" i="20"/>
  <c r="R3" i="20"/>
  <c r="Q8" i="20"/>
  <c r="P9" i="20"/>
  <c r="O9" i="20"/>
  <c r="L9" i="20"/>
  <c r="R13" i="20"/>
  <c r="P14" i="20"/>
  <c r="Q15" i="20"/>
  <c r="O17" i="20"/>
  <c r="Q20" i="20"/>
  <c r="Q24" i="20"/>
  <c r="P24" i="20"/>
  <c r="O24" i="20"/>
  <c r="L24" i="20"/>
  <c r="Q25" i="20"/>
  <c r="O26" i="20"/>
  <c r="P31" i="20"/>
  <c r="R75" i="20"/>
  <c r="Q79" i="20"/>
  <c r="O83" i="20"/>
  <c r="L83" i="20"/>
  <c r="Q83" i="20"/>
  <c r="O59" i="20"/>
  <c r="L59" i="20"/>
  <c r="Q82" i="20"/>
  <c r="O82" i="20"/>
  <c r="P87" i="20"/>
  <c r="P83" i="20"/>
  <c r="P79" i="20"/>
  <c r="P75" i="20"/>
  <c r="P71" i="20"/>
  <c r="P67" i="20"/>
  <c r="P63" i="20"/>
  <c r="P59" i="20"/>
  <c r="P55" i="20"/>
  <c r="P49" i="20"/>
  <c r="P41" i="20"/>
  <c r="P33" i="20"/>
  <c r="P20" i="20"/>
  <c r="P16" i="20"/>
  <c r="P90" i="20"/>
  <c r="P86" i="20"/>
  <c r="P82" i="20"/>
  <c r="P78" i="20"/>
  <c r="P74" i="20"/>
  <c r="P70" i="20"/>
  <c r="P66" i="20"/>
  <c r="P62" i="20"/>
  <c r="P58" i="20"/>
  <c r="P54" i="20"/>
  <c r="P51" i="20"/>
  <c r="P43" i="20"/>
  <c r="P35" i="20"/>
  <c r="P28" i="20"/>
  <c r="P17" i="20"/>
  <c r="P23" i="20"/>
  <c r="O32" i="20"/>
  <c r="Q38" i="20"/>
  <c r="O38" i="20"/>
  <c r="P42" i="20"/>
  <c r="P44" i="20"/>
  <c r="P52" i="20"/>
  <c r="O60" i="20"/>
  <c r="O61" i="20"/>
  <c r="O63" i="20"/>
  <c r="L63" i="20"/>
  <c r="Q86" i="20"/>
  <c r="O86" i="20"/>
  <c r="P88" i="20"/>
  <c r="P89" i="20"/>
  <c r="P21" i="20"/>
  <c r="O27" i="20"/>
  <c r="P32" i="20"/>
  <c r="O34" i="20"/>
  <c r="L39" i="20"/>
  <c r="O53" i="20"/>
  <c r="Q58" i="20"/>
  <c r="O58" i="20"/>
  <c r="Q59" i="20"/>
  <c r="P60" i="20"/>
  <c r="P61" i="20"/>
  <c r="O64" i="20"/>
  <c r="O65" i="20"/>
  <c r="O67" i="20"/>
  <c r="L67" i="20"/>
  <c r="Q90" i="20"/>
  <c r="O90" i="20"/>
  <c r="Q30" i="20"/>
  <c r="O30" i="20"/>
  <c r="P34" i="20"/>
  <c r="P36" i="20"/>
  <c r="P45" i="20"/>
  <c r="P46" i="20"/>
  <c r="O50" i="20"/>
  <c r="P53" i="20"/>
  <c r="Q62" i="20"/>
  <c r="O62" i="20"/>
  <c r="Q63" i="20"/>
  <c r="P64" i="20"/>
  <c r="P65" i="20"/>
  <c r="O68" i="20"/>
  <c r="O69" i="20"/>
  <c r="O71" i="20"/>
  <c r="L71" i="20"/>
  <c r="L82" i="20"/>
  <c r="L31" i="20"/>
  <c r="L41" i="20"/>
  <c r="P47" i="20"/>
  <c r="O48" i="20"/>
  <c r="P50" i="20"/>
  <c r="O55" i="20"/>
  <c r="L55" i="20"/>
  <c r="Q66" i="20"/>
  <c r="O66" i="20"/>
  <c r="P68" i="20"/>
  <c r="P69" i="20"/>
  <c r="O72" i="20"/>
  <c r="O73" i="20"/>
  <c r="O75" i="20"/>
  <c r="L75" i="20"/>
  <c r="L86" i="20"/>
  <c r="L90" i="20"/>
  <c r="O30" i="18"/>
  <c r="L18" i="18"/>
  <c r="L18" i="16"/>
  <c r="B8" i="19" s="1"/>
  <c r="O30" i="15"/>
  <c r="L18" i="15"/>
  <c r="AQ28" i="36" l="1"/>
  <c r="AQ71" i="36"/>
  <c r="AR86" i="29"/>
  <c r="AV86" i="29"/>
  <c r="AR31" i="29"/>
  <c r="AV31" i="29"/>
  <c r="AR11" i="29"/>
  <c r="AV71" i="29"/>
  <c r="AQ67" i="29"/>
  <c r="AV89" i="29"/>
  <c r="AV11" i="29"/>
  <c r="AR89" i="29"/>
  <c r="AL21" i="29" s="1"/>
  <c r="AR36" i="29"/>
  <c r="AV27" i="29"/>
  <c r="AR27" i="29"/>
  <c r="AV14" i="29"/>
  <c r="AV83" i="29"/>
  <c r="AR83" i="29"/>
  <c r="AR61" i="29"/>
  <c r="AV13" i="29"/>
  <c r="AV61" i="29"/>
  <c r="AQ65" i="24"/>
  <c r="AR13" i="29"/>
  <c r="AV32" i="29"/>
  <c r="AR57" i="29"/>
  <c r="AV57" i="29"/>
  <c r="AR66" i="29"/>
  <c r="AV29" i="29"/>
  <c r="AV48" i="29"/>
  <c r="AV81" i="29"/>
  <c r="AV66" i="29"/>
  <c r="AR29" i="29"/>
  <c r="AR48" i="29"/>
  <c r="AR81" i="29"/>
  <c r="AR51" i="29"/>
  <c r="AQ2" i="29"/>
  <c r="AQ70" i="29"/>
  <c r="AR17" i="29"/>
  <c r="AV17" i="29"/>
  <c r="AR4" i="29"/>
  <c r="AG58" i="29"/>
  <c r="AH58" i="29"/>
  <c r="AI58" i="29" s="1"/>
  <c r="AJ58" i="29" s="1"/>
  <c r="AC58" i="29" s="1"/>
  <c r="AV18" i="29"/>
  <c r="AR18" i="29"/>
  <c r="AU3" i="29"/>
  <c r="AV3" i="29" s="1"/>
  <c r="AU68" i="29"/>
  <c r="AV68" i="29" s="1"/>
  <c r="AN39" i="29"/>
  <c r="AQ50" i="29"/>
  <c r="AU56" i="29"/>
  <c r="AN21" i="29"/>
  <c r="AV19" i="29"/>
  <c r="AR19" i="29"/>
  <c r="AU58" i="29"/>
  <c r="AV58" i="29" s="1"/>
  <c r="AG20" i="29"/>
  <c r="AH20" i="29"/>
  <c r="AI20" i="29" s="1"/>
  <c r="AJ20" i="29" s="1"/>
  <c r="AG26" i="29"/>
  <c r="AH26" i="29"/>
  <c r="AI26" i="29" s="1"/>
  <c r="AJ26" i="29" s="1"/>
  <c r="AC26" i="29" s="1"/>
  <c r="AN26" i="29" s="1"/>
  <c r="AR26" i="29" s="1"/>
  <c r="AG9" i="29"/>
  <c r="AH9" i="29"/>
  <c r="AI9" i="29" s="1"/>
  <c r="AJ9" i="29" s="1"/>
  <c r="AC9" i="29" s="1"/>
  <c r="AN68" i="29"/>
  <c r="AR68" i="29" s="1"/>
  <c r="AG2" i="29"/>
  <c r="AH2" i="29"/>
  <c r="AI2" i="29" s="1"/>
  <c r="AJ2" i="29" s="1"/>
  <c r="AC2" i="29" s="1"/>
  <c r="AN49" i="29"/>
  <c r="AR49" i="29" s="1"/>
  <c r="AC3" i="29"/>
  <c r="AV15" i="29"/>
  <c r="AR15" i="29"/>
  <c r="AN58" i="29"/>
  <c r="AR58" i="29" s="1"/>
  <c r="AR39" i="29"/>
  <c r="AH75" i="29"/>
  <c r="AI75" i="29" s="1"/>
  <c r="AJ75" i="29" s="1"/>
  <c r="AG75" i="29"/>
  <c r="AU35" i="29"/>
  <c r="AV35" i="29" s="1"/>
  <c r="AR63" i="29"/>
  <c r="AV63" i="29"/>
  <c r="AR22" i="29"/>
  <c r="AV22" i="29"/>
  <c r="AR72" i="29"/>
  <c r="AV72" i="29"/>
  <c r="AN37" i="29"/>
  <c r="AR37" i="29" s="1"/>
  <c r="AR6" i="29"/>
  <c r="AV6" i="29"/>
  <c r="AR55" i="29"/>
  <c r="AV55" i="29"/>
  <c r="AN41" i="29"/>
  <c r="AR41" i="29" s="1"/>
  <c r="AH24" i="29"/>
  <c r="AI24" i="29" s="1"/>
  <c r="AJ24" i="29" s="1"/>
  <c r="AC24" i="29" s="1"/>
  <c r="AN24" i="29" s="1"/>
  <c r="AR24" i="29" s="1"/>
  <c r="AG24" i="29"/>
  <c r="AR47" i="29"/>
  <c r="AV47" i="29"/>
  <c r="AV77" i="29"/>
  <c r="AR77" i="29"/>
  <c r="AU8" i="29"/>
  <c r="AG34" i="29"/>
  <c r="AH34" i="29"/>
  <c r="AI34" i="29" s="1"/>
  <c r="AJ34" i="29" s="1"/>
  <c r="AC34" i="29" s="1"/>
  <c r="AN34" i="29" s="1"/>
  <c r="AR34" i="29" s="1"/>
  <c r="AN35" i="29"/>
  <c r="AR35" i="29" s="1"/>
  <c r="AU43" i="29"/>
  <c r="AV43" i="29" s="1"/>
  <c r="AC5" i="29"/>
  <c r="AN5" i="29" s="1"/>
  <c r="AR5" i="29" s="1"/>
  <c r="AC49" i="29"/>
  <c r="AU49" i="29" s="1"/>
  <c r="AV49" i="29" s="1"/>
  <c r="AC41" i="29"/>
  <c r="AU41" i="29" s="1"/>
  <c r="AV41" i="29" s="1"/>
  <c r="AN46" i="29"/>
  <c r="AR46" i="29" s="1"/>
  <c r="AU37" i="29"/>
  <c r="AV37" i="29" s="1"/>
  <c r="AG33" i="29"/>
  <c r="AH33" i="29"/>
  <c r="AI33" i="29" s="1"/>
  <c r="AJ33" i="29" s="1"/>
  <c r="AC33" i="29" s="1"/>
  <c r="AN33" i="29" s="1"/>
  <c r="AR33" i="29" s="1"/>
  <c r="AU4" i="29"/>
  <c r="AV4" i="29" s="1"/>
  <c r="AU53" i="29"/>
  <c r="AV53" i="29" s="1"/>
  <c r="AN8" i="29"/>
  <c r="AR8" i="29" s="1"/>
  <c r="AG38" i="29"/>
  <c r="AH38" i="29"/>
  <c r="AI38" i="29" s="1"/>
  <c r="AJ38" i="29" s="1"/>
  <c r="AG79" i="29"/>
  <c r="AH79" i="29"/>
  <c r="AI79" i="29" s="1"/>
  <c r="AJ79" i="29" s="1"/>
  <c r="AC79" i="29" s="1"/>
  <c r="AV65" i="29"/>
  <c r="AR65" i="29"/>
  <c r="AN43" i="29"/>
  <c r="AR43" i="29" s="1"/>
  <c r="AR56" i="29"/>
  <c r="AV56" i="29"/>
  <c r="AU34" i="29"/>
  <c r="AV34" i="29" s="1"/>
  <c r="AC69" i="29"/>
  <c r="AU69" i="29" s="1"/>
  <c r="AV69" i="29" s="1"/>
  <c r="AC44" i="29"/>
  <c r="AN44" i="29" s="1"/>
  <c r="AR44" i="29" s="1"/>
  <c r="AC64" i="29"/>
  <c r="AN64" i="29" s="1"/>
  <c r="AR64" i="29" s="1"/>
  <c r="AU46" i="29"/>
  <c r="AV46" i="29" s="1"/>
  <c r="AU9" i="29"/>
  <c r="AR88" i="29"/>
  <c r="AV88" i="29"/>
  <c r="AN53" i="29"/>
  <c r="AR53" i="29" s="1"/>
  <c r="AU74" i="29"/>
  <c r="AV74" i="29" s="1"/>
  <c r="AU24" i="29"/>
  <c r="AV24" i="29" s="1"/>
  <c r="AR84" i="29"/>
  <c r="AV84" i="29"/>
  <c r="AU2" i="29"/>
  <c r="AV2" i="29" s="1"/>
  <c r="AV9" i="29"/>
  <c r="AH23" i="29"/>
  <c r="AI23" i="29" s="1"/>
  <c r="AJ23" i="29" s="1"/>
  <c r="AG23" i="29"/>
  <c r="AN28" i="29"/>
  <c r="AR28" i="29" s="1"/>
  <c r="AN79" i="29"/>
  <c r="AR79" i="29" s="1"/>
  <c r="AU42" i="29"/>
  <c r="AV42" i="29" s="1"/>
  <c r="AN73" i="29"/>
  <c r="AR73" i="29" s="1"/>
  <c r="AV8" i="29"/>
  <c r="AN87" i="29"/>
  <c r="AR87" i="29" s="1"/>
  <c r="AH12" i="29"/>
  <c r="AI12" i="29" s="1"/>
  <c r="AJ12" i="29" s="1"/>
  <c r="AG12" i="29"/>
  <c r="AN9" i="29"/>
  <c r="AR9" i="29" s="1"/>
  <c r="AH62" i="29"/>
  <c r="AI62" i="29" s="1"/>
  <c r="AJ62" i="29" s="1"/>
  <c r="AC62" i="29" s="1"/>
  <c r="AN62" i="29" s="1"/>
  <c r="AR62" i="29" s="1"/>
  <c r="AG62" i="29"/>
  <c r="AR80" i="29"/>
  <c r="AV80" i="29"/>
  <c r="AH7" i="29"/>
  <c r="AI7" i="29" s="1"/>
  <c r="AJ7" i="29" s="1"/>
  <c r="AC7" i="29" s="1"/>
  <c r="AU7" i="29" s="1"/>
  <c r="AV7" i="29" s="1"/>
  <c r="AG7" i="29"/>
  <c r="AN74" i="29"/>
  <c r="AR74" i="29" s="1"/>
  <c r="AU78" i="29"/>
  <c r="AV78" i="29" s="1"/>
  <c r="AH67" i="29"/>
  <c r="AI67" i="29" s="1"/>
  <c r="AJ67" i="29" s="1"/>
  <c r="AC67" i="29" s="1"/>
  <c r="AN67" i="29" s="1"/>
  <c r="AR67" i="29" s="1"/>
  <c r="AG67" i="29"/>
  <c r="AV25" i="29"/>
  <c r="AR25" i="29"/>
  <c r="AR59" i="29"/>
  <c r="AV59" i="29"/>
  <c r="AN2" i="29"/>
  <c r="AU28" i="29"/>
  <c r="AV28" i="29" s="1"/>
  <c r="AR60" i="29"/>
  <c r="AV60" i="29"/>
  <c r="AG85" i="29"/>
  <c r="AH85" i="29"/>
  <c r="AI85" i="29" s="1"/>
  <c r="AJ85" i="29" s="1"/>
  <c r="AC85" i="29" s="1"/>
  <c r="AU85" i="29" s="1"/>
  <c r="AV85" i="29" s="1"/>
  <c r="AU79" i="29"/>
  <c r="AV79" i="29" s="1"/>
  <c r="AN42" i="29"/>
  <c r="AR42" i="29" s="1"/>
  <c r="AU73" i="29"/>
  <c r="AV73" i="29" s="1"/>
  <c r="AC70" i="29"/>
  <c r="AU70" i="29" s="1"/>
  <c r="AV70" i="29" s="1"/>
  <c r="AU87" i="29"/>
  <c r="AV87" i="29" s="1"/>
  <c r="AN3" i="29"/>
  <c r="AR3" i="29" s="1"/>
  <c r="AG10" i="29"/>
  <c r="AH10" i="29"/>
  <c r="AI10" i="29" s="1"/>
  <c r="AJ10" i="29" s="1"/>
  <c r="AC10" i="29" s="1"/>
  <c r="AN10" i="29" s="1"/>
  <c r="AR10" i="29" s="1"/>
  <c r="AU44" i="29"/>
  <c r="AV44" i="29" s="1"/>
  <c r="AU33" i="29"/>
  <c r="AV33" i="29" s="1"/>
  <c r="AR30" i="29"/>
  <c r="AV30" i="29"/>
  <c r="AR76" i="29"/>
  <c r="AV76" i="29"/>
  <c r="AN78" i="29"/>
  <c r="AR78" i="29" s="1"/>
  <c r="AU39" i="29"/>
  <c r="AV39" i="29" s="1"/>
  <c r="AN69" i="29"/>
  <c r="AR69" i="29" s="1"/>
  <c r="AN70" i="29"/>
  <c r="AR70" i="29" s="1"/>
  <c r="AN56" i="29"/>
  <c r="AH54" i="29"/>
  <c r="AI54" i="29" s="1"/>
  <c r="AJ54" i="29" s="1"/>
  <c r="AG54" i="29"/>
  <c r="AR21" i="29"/>
  <c r="AV52" i="29"/>
  <c r="AR52" i="29"/>
  <c r="AU21" i="29"/>
  <c r="AV21" i="29" s="1"/>
  <c r="AC82" i="29"/>
  <c r="AU82" i="29" s="1"/>
  <c r="AV82" i="29" s="1"/>
  <c r="AC40" i="29"/>
  <c r="AU40" i="29" s="1"/>
  <c r="AV40" i="29" s="1"/>
  <c r="Q49" i="20"/>
  <c r="Q36" i="20"/>
  <c r="Q9" i="20"/>
  <c r="Q16" i="20"/>
  <c r="Q31" i="20"/>
  <c r="Q11" i="20"/>
  <c r="R25" i="20"/>
  <c r="Y24" i="20" s="1"/>
  <c r="X8" i="20"/>
  <c r="Q74" i="20"/>
  <c r="R15" i="20"/>
  <c r="X73" i="20"/>
  <c r="Q78" i="20"/>
  <c r="AQ5" i="36"/>
  <c r="T28" i="37"/>
  <c r="W28" i="37" s="1"/>
  <c r="AQ83" i="36"/>
  <c r="AQ19" i="36"/>
  <c r="AQ41" i="36"/>
  <c r="AQ37" i="36"/>
  <c r="AQ87" i="33"/>
  <c r="AR87" i="33" s="1"/>
  <c r="AQ38" i="33"/>
  <c r="AQ39" i="36"/>
  <c r="AQ53" i="36"/>
  <c r="T26" i="38"/>
  <c r="W26" i="38" s="1"/>
  <c r="AQ86" i="36"/>
  <c r="AQ50" i="36"/>
  <c r="AQ29" i="36"/>
  <c r="AQ10" i="36"/>
  <c r="AV10" i="36" s="1"/>
  <c r="AQ59" i="36"/>
  <c r="AR59" i="36" s="1"/>
  <c r="AQ52" i="36"/>
  <c r="AR52" i="36" s="1"/>
  <c r="AQ17" i="36"/>
  <c r="AQ44" i="36"/>
  <c r="AQ60" i="36"/>
  <c r="AQ88" i="36"/>
  <c r="AQ32" i="36"/>
  <c r="AQ38" i="36"/>
  <c r="AQ23" i="36"/>
  <c r="AQ75" i="36"/>
  <c r="AQ40" i="36"/>
  <c r="AQ36" i="36"/>
  <c r="AQ56" i="36"/>
  <c r="AQ76" i="36"/>
  <c r="AQ77" i="36"/>
  <c r="AQ49" i="36"/>
  <c r="AQ16" i="33"/>
  <c r="AQ30" i="33"/>
  <c r="AQ84" i="33"/>
  <c r="AV84" i="33" s="1"/>
  <c r="AQ39" i="33"/>
  <c r="AQ29" i="33"/>
  <c r="AV29" i="33" s="1"/>
  <c r="AQ40" i="33"/>
  <c r="AQ46" i="33"/>
  <c r="AQ6" i="33"/>
  <c r="AQ34" i="33"/>
  <c r="AR34" i="33" s="1"/>
  <c r="AQ47" i="33"/>
  <c r="AQ4" i="33"/>
  <c r="AQ9" i="33"/>
  <c r="AQ44" i="33"/>
  <c r="AQ54" i="33"/>
  <c r="AQ7" i="33"/>
  <c r="AQ42" i="33"/>
  <c r="AQ3" i="33"/>
  <c r="AQ37" i="33"/>
  <c r="AR37" i="33" s="1"/>
  <c r="AQ5" i="33"/>
  <c r="AQ73" i="33"/>
  <c r="AQ13" i="33"/>
  <c r="AV13" i="33" s="1"/>
  <c r="AQ74" i="33"/>
  <c r="AQ41" i="33"/>
  <c r="AQ48" i="33"/>
  <c r="AQ49" i="33"/>
  <c r="U7" i="38"/>
  <c r="T2" i="38"/>
  <c r="T28" i="38"/>
  <c r="T22" i="38"/>
  <c r="AC50" i="38"/>
  <c r="AC42" i="38"/>
  <c r="AC34" i="38"/>
  <c r="AC27" i="38"/>
  <c r="AC14" i="38"/>
  <c r="AC47" i="38"/>
  <c r="AC39" i="38"/>
  <c r="AC31" i="38"/>
  <c r="AC25" i="38"/>
  <c r="AC21" i="38"/>
  <c r="AC52" i="38"/>
  <c r="AC44" i="38"/>
  <c r="AC36" i="38"/>
  <c r="AC28" i="38"/>
  <c r="AC22" i="38"/>
  <c r="AC49" i="38"/>
  <c r="AC41" i="38"/>
  <c r="AC33" i="38"/>
  <c r="AC26" i="38"/>
  <c r="AC46" i="38"/>
  <c r="AC38" i="38"/>
  <c r="AC30" i="38"/>
  <c r="AC24" i="38"/>
  <c r="AC20" i="38"/>
  <c r="AC51" i="38"/>
  <c r="AC43" i="38"/>
  <c r="AC35" i="38"/>
  <c r="AC18" i="38"/>
  <c r="AC48" i="38"/>
  <c r="AC40" i="38"/>
  <c r="AC32" i="38"/>
  <c r="AC16" i="38"/>
  <c r="AC9" i="38"/>
  <c r="AC29" i="38"/>
  <c r="AC12" i="38"/>
  <c r="AC6" i="38"/>
  <c r="AC4" i="38"/>
  <c r="AC19" i="38"/>
  <c r="AC15" i="38"/>
  <c r="AC10" i="38"/>
  <c r="AC8" i="38"/>
  <c r="AC45" i="38"/>
  <c r="AC23" i="38"/>
  <c r="AC17" i="38"/>
  <c r="AC5" i="38"/>
  <c r="AC3" i="38"/>
  <c r="AC37" i="38"/>
  <c r="AC13" i="38"/>
  <c r="AC11" i="38"/>
  <c r="AC7" i="38"/>
  <c r="AC50" i="37"/>
  <c r="AC42" i="37"/>
  <c r="AC47" i="37"/>
  <c r="AC39" i="37"/>
  <c r="AC31" i="37"/>
  <c r="AC25" i="37"/>
  <c r="AC52" i="37"/>
  <c r="AC44" i="37"/>
  <c r="AC36" i="37"/>
  <c r="AC49" i="37"/>
  <c r="AC41" i="37"/>
  <c r="AC33" i="37"/>
  <c r="AC26" i="37"/>
  <c r="AC46" i="37"/>
  <c r="AC38" i="37"/>
  <c r="AC30" i="37"/>
  <c r="AC24" i="37"/>
  <c r="AC51" i="37"/>
  <c r="AC43" i="37"/>
  <c r="AC35" i="37"/>
  <c r="AC34" i="37"/>
  <c r="AC23" i="37"/>
  <c r="AC19" i="37"/>
  <c r="AC14" i="37"/>
  <c r="AC3" i="37"/>
  <c r="AC37" i="37"/>
  <c r="AC16" i="37"/>
  <c r="AC7" i="37"/>
  <c r="AC5" i="37"/>
  <c r="AC13" i="37"/>
  <c r="AC11" i="37"/>
  <c r="AC22" i="37"/>
  <c r="AC18" i="37"/>
  <c r="AC15" i="37"/>
  <c r="AC9" i="37"/>
  <c r="AC45" i="37"/>
  <c r="AC32" i="37"/>
  <c r="AC27" i="37"/>
  <c r="AC12" i="37"/>
  <c r="AC6" i="37"/>
  <c r="AC4" i="37"/>
  <c r="AC29" i="37"/>
  <c r="AC21" i="37"/>
  <c r="AC48" i="37"/>
  <c r="AC40" i="37"/>
  <c r="AC28" i="37"/>
  <c r="AC17" i="37"/>
  <c r="AC10" i="37"/>
  <c r="AC8" i="37"/>
  <c r="AC20" i="37"/>
  <c r="T26" i="37"/>
  <c r="T22" i="37"/>
  <c r="U7" i="37"/>
  <c r="T2" i="37"/>
  <c r="AH44" i="36"/>
  <c r="AI44" i="36" s="1"/>
  <c r="AJ44" i="36" s="1"/>
  <c r="AC44" i="36" s="1"/>
  <c r="AG44" i="36"/>
  <c r="AH60" i="36"/>
  <c r="AI60" i="36" s="1"/>
  <c r="AJ60" i="36" s="1"/>
  <c r="AG60" i="36"/>
  <c r="AG10" i="36"/>
  <c r="AH10" i="36"/>
  <c r="AI10" i="36" s="1"/>
  <c r="AJ10" i="36" s="1"/>
  <c r="AC10" i="36" s="1"/>
  <c r="AG57" i="36"/>
  <c r="AH57" i="36"/>
  <c r="AI57" i="36" s="1"/>
  <c r="AJ57" i="36" s="1"/>
  <c r="AC57" i="36" s="1"/>
  <c r="AH88" i="36"/>
  <c r="AI88" i="36" s="1"/>
  <c r="AJ88" i="36" s="1"/>
  <c r="AG88" i="36"/>
  <c r="AH24" i="36"/>
  <c r="AI24" i="36" s="1"/>
  <c r="AJ24" i="36" s="1"/>
  <c r="AG24" i="36"/>
  <c r="AG26" i="36"/>
  <c r="AH26" i="36"/>
  <c r="AI26" i="36" s="1"/>
  <c r="AJ26" i="36" s="1"/>
  <c r="AC26" i="36" s="1"/>
  <c r="AH61" i="36"/>
  <c r="AI61" i="36" s="1"/>
  <c r="AJ61" i="36" s="1"/>
  <c r="AG61" i="36"/>
  <c r="AH39" i="36"/>
  <c r="AI39" i="36" s="1"/>
  <c r="AJ39" i="36" s="1"/>
  <c r="AG39" i="36"/>
  <c r="AG17" i="36"/>
  <c r="AH17" i="36"/>
  <c r="AI17" i="36" s="1"/>
  <c r="AJ17" i="36" s="1"/>
  <c r="AC17" i="36" s="1"/>
  <c r="AH23" i="36"/>
  <c r="AI23" i="36" s="1"/>
  <c r="AJ23" i="36" s="1"/>
  <c r="AC23" i="36" s="1"/>
  <c r="AG23" i="36"/>
  <c r="AH89" i="36"/>
  <c r="AI89" i="36" s="1"/>
  <c r="AJ89" i="36" s="1"/>
  <c r="AC89" i="36" s="1"/>
  <c r="AG89" i="36"/>
  <c r="AH16" i="36"/>
  <c r="AI16" i="36" s="1"/>
  <c r="AJ16" i="36" s="1"/>
  <c r="AC16" i="36" s="1"/>
  <c r="AG16" i="36"/>
  <c r="AH70" i="36"/>
  <c r="AI70" i="36" s="1"/>
  <c r="AJ70" i="36" s="1"/>
  <c r="AC70" i="36" s="1"/>
  <c r="AG70" i="36"/>
  <c r="AH5" i="36"/>
  <c r="AI5" i="36" s="1"/>
  <c r="AJ5" i="36" s="1"/>
  <c r="AG5" i="36"/>
  <c r="AH63" i="36"/>
  <c r="AI63" i="36" s="1"/>
  <c r="AJ63" i="36" s="1"/>
  <c r="AG63" i="36"/>
  <c r="AG80" i="36"/>
  <c r="AH80" i="36"/>
  <c r="AI80" i="36" s="1"/>
  <c r="AJ80" i="36" s="1"/>
  <c r="AC80" i="36" s="1"/>
  <c r="AH9" i="36"/>
  <c r="AI9" i="36" s="1"/>
  <c r="AJ9" i="36" s="1"/>
  <c r="AG9" i="36"/>
  <c r="AH28" i="36"/>
  <c r="AI28" i="36" s="1"/>
  <c r="AJ28" i="36" s="1"/>
  <c r="AC28" i="36" s="1"/>
  <c r="AG28" i="36"/>
  <c r="AG36" i="36"/>
  <c r="AH36" i="36"/>
  <c r="AI36" i="36" s="1"/>
  <c r="AJ36" i="36" s="1"/>
  <c r="AH54" i="36"/>
  <c r="AI54" i="36" s="1"/>
  <c r="AJ54" i="36" s="1"/>
  <c r="AG54" i="36"/>
  <c r="AH27" i="36"/>
  <c r="AI27" i="36" s="1"/>
  <c r="AJ27" i="36" s="1"/>
  <c r="AC27" i="36" s="1"/>
  <c r="AG27" i="36"/>
  <c r="AG48" i="36"/>
  <c r="AH48" i="36"/>
  <c r="AI48" i="36" s="1"/>
  <c r="AJ48" i="36" s="1"/>
  <c r="AH72" i="36"/>
  <c r="AI72" i="36" s="1"/>
  <c r="AJ72" i="36" s="1"/>
  <c r="AG72" i="36"/>
  <c r="AH66" i="36"/>
  <c r="AI66" i="36" s="1"/>
  <c r="AJ66" i="36" s="1"/>
  <c r="AC66" i="36" s="1"/>
  <c r="AM7" i="36"/>
  <c r="AT7" i="36"/>
  <c r="AT5" i="36"/>
  <c r="AE7" i="36"/>
  <c r="AP7" i="36" s="1"/>
  <c r="AQ7" i="36" s="1"/>
  <c r="AC78" i="36"/>
  <c r="AH31" i="36"/>
  <c r="AI31" i="36" s="1"/>
  <c r="AJ31" i="36" s="1"/>
  <c r="AC31" i="36" s="1"/>
  <c r="AG33" i="36"/>
  <c r="AC33" i="36" s="1"/>
  <c r="AM49" i="36"/>
  <c r="AT49" i="36"/>
  <c r="AC87" i="36"/>
  <c r="AT8" i="36"/>
  <c r="AD34" i="36"/>
  <c r="AO34" i="36" s="1"/>
  <c r="AQ34" i="36" s="1"/>
  <c r="AT61" i="36"/>
  <c r="AM61" i="36"/>
  <c r="AF84" i="36"/>
  <c r="AF29" i="36"/>
  <c r="AG12" i="36"/>
  <c r="AQ11" i="36"/>
  <c r="AQ16" i="36"/>
  <c r="AT87" i="36"/>
  <c r="AU87" i="36" s="1"/>
  <c r="AM87" i="36"/>
  <c r="AN87" i="36" s="1"/>
  <c r="AC40" i="36"/>
  <c r="AD9" i="36"/>
  <c r="AO9" i="36" s="1"/>
  <c r="AQ9" i="36" s="1"/>
  <c r="AQ25" i="36"/>
  <c r="AE48" i="36"/>
  <c r="AP48" i="36" s="1"/>
  <c r="AQ48" i="36" s="1"/>
  <c r="AM45" i="36"/>
  <c r="AT45" i="36"/>
  <c r="AU45" i="36" s="1"/>
  <c r="AQ74" i="36"/>
  <c r="AE89" i="36"/>
  <c r="AP89" i="36" s="1"/>
  <c r="AM28" i="36"/>
  <c r="AN28" i="36" s="1"/>
  <c r="AR28" i="36" s="1"/>
  <c r="AT28" i="36"/>
  <c r="AG19" i="36"/>
  <c r="AH19" i="36"/>
  <c r="AI19" i="36" s="1"/>
  <c r="AJ19" i="36" s="1"/>
  <c r="AD18" i="36"/>
  <c r="AO18" i="36" s="1"/>
  <c r="AG71" i="36"/>
  <c r="AC71" i="36" s="1"/>
  <c r="AF68" i="36"/>
  <c r="AF64" i="36"/>
  <c r="AF65" i="36"/>
  <c r="AM85" i="36"/>
  <c r="AT85" i="36"/>
  <c r="AF15" i="36"/>
  <c r="AM66" i="36"/>
  <c r="AT66" i="36"/>
  <c r="AU66" i="36" s="1"/>
  <c r="AV66" i="36" s="1"/>
  <c r="AT75" i="36"/>
  <c r="AM75" i="36"/>
  <c r="AC45" i="36"/>
  <c r="AC46" i="36"/>
  <c r="AC43" i="36"/>
  <c r="AQ85" i="36"/>
  <c r="AM30" i="36"/>
  <c r="AT30" i="36"/>
  <c r="AC12" i="36"/>
  <c r="AM70" i="36"/>
  <c r="AN70" i="36" s="1"/>
  <c r="AT70" i="36"/>
  <c r="AC50" i="36"/>
  <c r="AM36" i="36"/>
  <c r="AT36" i="36"/>
  <c r="AM82" i="36"/>
  <c r="AT82" i="36"/>
  <c r="AT42" i="36"/>
  <c r="AM42" i="36"/>
  <c r="AM24" i="36"/>
  <c r="AT24" i="36"/>
  <c r="AQ84" i="36"/>
  <c r="AC4" i="36"/>
  <c r="AT65" i="36"/>
  <c r="AM65" i="36"/>
  <c r="AD61" i="36"/>
  <c r="AO61" i="36" s="1"/>
  <c r="AT6" i="36"/>
  <c r="AU6" i="36" s="1"/>
  <c r="AM6" i="36"/>
  <c r="AN6" i="36" s="1"/>
  <c r="AM22" i="36"/>
  <c r="AT22" i="36"/>
  <c r="AU22" i="36" s="1"/>
  <c r="AM62" i="36"/>
  <c r="AN62" i="36" s="1"/>
  <c r="AT62" i="36"/>
  <c r="AU62" i="36" s="1"/>
  <c r="AC38" i="36"/>
  <c r="AF21" i="36"/>
  <c r="AM33" i="36"/>
  <c r="AT33" i="36"/>
  <c r="AT77" i="36"/>
  <c r="AU77" i="36" s="1"/>
  <c r="AM77" i="36"/>
  <c r="AN77" i="36" s="1"/>
  <c r="AT3" i="36"/>
  <c r="AU3" i="36" s="1"/>
  <c r="AM3" i="36"/>
  <c r="AN3" i="36" s="1"/>
  <c r="AM11" i="36"/>
  <c r="AT11" i="36"/>
  <c r="AR57" i="36"/>
  <c r="AM73" i="36"/>
  <c r="AN73" i="36" s="1"/>
  <c r="AT73" i="36"/>
  <c r="AU73" i="36" s="1"/>
  <c r="AH2" i="36"/>
  <c r="AI2" i="36" s="1"/>
  <c r="AJ2" i="36" s="1"/>
  <c r="AC2" i="36" s="1"/>
  <c r="AE64" i="36"/>
  <c r="AP64" i="36" s="1"/>
  <c r="AQ64" i="36" s="1"/>
  <c r="AM9" i="36"/>
  <c r="AT9" i="36"/>
  <c r="AM55" i="36"/>
  <c r="AT55" i="36"/>
  <c r="AE12" i="36"/>
  <c r="AP12" i="36" s="1"/>
  <c r="AQ12" i="36" s="1"/>
  <c r="AQ24" i="36"/>
  <c r="AQ73" i="36"/>
  <c r="AD65" i="36"/>
  <c r="AO65" i="36" s="1"/>
  <c r="AQ65" i="36" s="1"/>
  <c r="AF42" i="36"/>
  <c r="AE47" i="36"/>
  <c r="AP47" i="36" s="1"/>
  <c r="AQ47" i="36" s="1"/>
  <c r="AT60" i="36"/>
  <c r="AM60" i="36"/>
  <c r="AM10" i="36"/>
  <c r="AN10" i="36" s="1"/>
  <c r="AT10" i="36"/>
  <c r="AU10" i="36" s="1"/>
  <c r="AD27" i="36"/>
  <c r="AO27" i="36" s="1"/>
  <c r="AM37" i="36"/>
  <c r="AT37" i="36"/>
  <c r="AD80" i="36"/>
  <c r="AO80" i="36" s="1"/>
  <c r="AQ80" i="36" s="1"/>
  <c r="AF14" i="36"/>
  <c r="AM88" i="36"/>
  <c r="AT88" i="36"/>
  <c r="AH49" i="36"/>
  <c r="AI49" i="36" s="1"/>
  <c r="AJ49" i="36" s="1"/>
  <c r="AC49" i="36" s="1"/>
  <c r="AT31" i="36"/>
  <c r="AU31" i="36" s="1"/>
  <c r="AM31" i="36"/>
  <c r="AN31" i="36" s="1"/>
  <c r="AE61" i="36"/>
  <c r="AP61" i="36" s="1"/>
  <c r="AM74" i="36"/>
  <c r="AT74" i="36"/>
  <c r="AE42" i="36"/>
  <c r="AP42" i="36" s="1"/>
  <c r="AQ42" i="36" s="1"/>
  <c r="AM54" i="36"/>
  <c r="AT54" i="36"/>
  <c r="AC22" i="36"/>
  <c r="AT46" i="36"/>
  <c r="AU46" i="36" s="1"/>
  <c r="AM46" i="36"/>
  <c r="AN46" i="36" s="1"/>
  <c r="AM50" i="36"/>
  <c r="AN50" i="36" s="1"/>
  <c r="AT50" i="36"/>
  <c r="AU50" i="36" s="1"/>
  <c r="AG75" i="36"/>
  <c r="AC75" i="36" s="1"/>
  <c r="AE27" i="36"/>
  <c r="AP27" i="36" s="1"/>
  <c r="AT38" i="36"/>
  <c r="AU38" i="36" s="1"/>
  <c r="AM38" i="36"/>
  <c r="AN38" i="36" s="1"/>
  <c r="AH7" i="36"/>
  <c r="AI7" i="36" s="1"/>
  <c r="AJ7" i="36" s="1"/>
  <c r="AC7" i="36" s="1"/>
  <c r="AM43" i="36"/>
  <c r="AN43" i="36" s="1"/>
  <c r="AT43" i="36"/>
  <c r="AU43" i="36" s="1"/>
  <c r="AF30" i="36"/>
  <c r="AD21" i="36"/>
  <c r="AO21" i="36" s="1"/>
  <c r="AC82" i="36"/>
  <c r="AQ70" i="36"/>
  <c r="AF47" i="36"/>
  <c r="AQ72" i="36"/>
  <c r="AD62" i="36"/>
  <c r="AO62" i="36" s="1"/>
  <c r="AQ62" i="36" s="1"/>
  <c r="AD15" i="36"/>
  <c r="AO15" i="36" s="1"/>
  <c r="AQ15" i="36" s="1"/>
  <c r="AM41" i="36"/>
  <c r="AT41" i="36"/>
  <c r="AQ78" i="36"/>
  <c r="AT57" i="36"/>
  <c r="AU57" i="36" s="1"/>
  <c r="AV57" i="36" s="1"/>
  <c r="AM57" i="36"/>
  <c r="AN57" i="36" s="1"/>
  <c r="AC59" i="36"/>
  <c r="AM2" i="36"/>
  <c r="AN2" i="36" s="1"/>
  <c r="AT2" i="36"/>
  <c r="AU2" i="36" s="1"/>
  <c r="AT19" i="36"/>
  <c r="AM19" i="36"/>
  <c r="AM59" i="36"/>
  <c r="AN59" i="36" s="1"/>
  <c r="AT59" i="36"/>
  <c r="AU59" i="36" s="1"/>
  <c r="AC37" i="36"/>
  <c r="AT52" i="36"/>
  <c r="AU52" i="36" s="1"/>
  <c r="AM52" i="36"/>
  <c r="AN52" i="36" s="1"/>
  <c r="AT27" i="36"/>
  <c r="AU27" i="36" s="1"/>
  <c r="AM27" i="36"/>
  <c r="AN27" i="36" s="1"/>
  <c r="AQ87" i="36"/>
  <c r="AT18" i="36"/>
  <c r="AM18" i="36"/>
  <c r="AH18" i="36"/>
  <c r="AI18" i="36" s="1"/>
  <c r="AJ18" i="36" s="1"/>
  <c r="AC18" i="36" s="1"/>
  <c r="AM48" i="36"/>
  <c r="AT48" i="36"/>
  <c r="AT47" i="36"/>
  <c r="AM47" i="36"/>
  <c r="AM67" i="36"/>
  <c r="AN67" i="36" s="1"/>
  <c r="AT67" i="36"/>
  <c r="AU67" i="36" s="1"/>
  <c r="AM69" i="36"/>
  <c r="AT69" i="36"/>
  <c r="AQ2" i="36"/>
  <c r="AT83" i="36"/>
  <c r="AM83" i="36"/>
  <c r="AN83" i="36" s="1"/>
  <c r="AF34" i="36"/>
  <c r="AE14" i="36"/>
  <c r="AP14" i="36" s="1"/>
  <c r="AQ14" i="36" s="1"/>
  <c r="AE20" i="36"/>
  <c r="AP20" i="36" s="1"/>
  <c r="AQ20" i="36" s="1"/>
  <c r="AM14" i="36"/>
  <c r="AT14" i="36"/>
  <c r="AF79" i="36"/>
  <c r="AF41" i="36"/>
  <c r="AT20" i="36"/>
  <c r="AM20" i="36"/>
  <c r="AE31" i="36"/>
  <c r="AP31" i="36" s="1"/>
  <c r="AQ31" i="36" s="1"/>
  <c r="AM78" i="36"/>
  <c r="AN78" i="36" s="1"/>
  <c r="AT78" i="36"/>
  <c r="AU78" i="36" s="1"/>
  <c r="AM72" i="36"/>
  <c r="AT72" i="36"/>
  <c r="AM4" i="36"/>
  <c r="AN4" i="36" s="1"/>
  <c r="AT4" i="36"/>
  <c r="AU4" i="36" s="1"/>
  <c r="AC56" i="36"/>
  <c r="AC55" i="36"/>
  <c r="AT32" i="36"/>
  <c r="AM32" i="36"/>
  <c r="AQ4" i="36"/>
  <c r="AE21" i="36"/>
  <c r="AP21" i="36" s="1"/>
  <c r="AM26" i="36"/>
  <c r="AN26" i="36" s="1"/>
  <c r="AT26" i="36"/>
  <c r="AU26" i="36" s="1"/>
  <c r="AT81" i="36"/>
  <c r="AU81" i="36" s="1"/>
  <c r="AM81" i="36"/>
  <c r="AN81" i="36" s="1"/>
  <c r="AD89" i="36"/>
  <c r="AO89" i="36" s="1"/>
  <c r="AE68" i="36"/>
  <c r="AP68" i="36" s="1"/>
  <c r="AQ68" i="36" s="1"/>
  <c r="AM16" i="36"/>
  <c r="AN16" i="36" s="1"/>
  <c r="AT16" i="36"/>
  <c r="AU16" i="36" s="1"/>
  <c r="AC76" i="36"/>
  <c r="AQ55" i="36"/>
  <c r="AE69" i="36"/>
  <c r="AP69" i="36" s="1"/>
  <c r="AQ69" i="36" s="1"/>
  <c r="AM80" i="36"/>
  <c r="AN80" i="36" s="1"/>
  <c r="AT80" i="36"/>
  <c r="AU80" i="36" s="1"/>
  <c r="AE63" i="36"/>
  <c r="AP63" i="36" s="1"/>
  <c r="AQ63" i="36" s="1"/>
  <c r="AE18" i="36"/>
  <c r="AP18" i="36" s="1"/>
  <c r="AG51" i="36"/>
  <c r="AC51" i="36" s="1"/>
  <c r="AT13" i="36"/>
  <c r="AM13" i="36"/>
  <c r="AF69" i="36"/>
  <c r="AM89" i="36"/>
  <c r="AN89" i="36" s="1"/>
  <c r="AT89" i="36"/>
  <c r="AU89" i="36" s="1"/>
  <c r="AD3" i="36"/>
  <c r="AO3" i="36" s="1"/>
  <c r="AQ3" i="36" s="1"/>
  <c r="AQ82" i="36"/>
  <c r="AF20" i="36"/>
  <c r="AM44" i="36"/>
  <c r="AN44" i="36" s="1"/>
  <c r="AT44" i="36"/>
  <c r="AU44" i="36" s="1"/>
  <c r="AM35" i="36"/>
  <c r="AN35" i="36" s="1"/>
  <c r="AC11" i="36"/>
  <c r="AC83" i="36"/>
  <c r="AM53" i="36"/>
  <c r="AN53" i="36" s="1"/>
  <c r="AT53" i="36"/>
  <c r="AU53" i="36" s="1"/>
  <c r="AQ13" i="36"/>
  <c r="AV50" i="36"/>
  <c r="AR50" i="36"/>
  <c r="AH85" i="36"/>
  <c r="AI85" i="36" s="1"/>
  <c r="AJ85" i="36" s="1"/>
  <c r="AC85" i="36" s="1"/>
  <c r="AT56" i="36"/>
  <c r="AU56" i="36" s="1"/>
  <c r="AM56" i="36"/>
  <c r="AN56" i="36" s="1"/>
  <c r="AQ46" i="36"/>
  <c r="AD43" i="36"/>
  <c r="AO43" i="36" s="1"/>
  <c r="AQ43" i="36" s="1"/>
  <c r="AF8" i="36"/>
  <c r="AE8" i="36"/>
  <c r="AP8" i="36" s="1"/>
  <c r="AQ8" i="36" s="1"/>
  <c r="AM29" i="36"/>
  <c r="AT29" i="36"/>
  <c r="AQ35" i="36"/>
  <c r="AQ22" i="36"/>
  <c r="AM51" i="36"/>
  <c r="AT51" i="36"/>
  <c r="AG13" i="36"/>
  <c r="AC13" i="36" s="1"/>
  <c r="AM86" i="36"/>
  <c r="AN86" i="36" s="1"/>
  <c r="AT86" i="36"/>
  <c r="AU86" i="36" s="1"/>
  <c r="AT17" i="36"/>
  <c r="AU17" i="36" s="1"/>
  <c r="AM17" i="36"/>
  <c r="AN17" i="36" s="1"/>
  <c r="AM34" i="36"/>
  <c r="AT34" i="36"/>
  <c r="AD79" i="36"/>
  <c r="AO79" i="36" s="1"/>
  <c r="AQ79" i="36" s="1"/>
  <c r="AT23" i="36"/>
  <c r="AU23" i="36" s="1"/>
  <c r="AM23" i="36"/>
  <c r="AN23" i="36" s="1"/>
  <c r="AT79" i="36"/>
  <c r="AM79" i="36"/>
  <c r="AQ33" i="36"/>
  <c r="AT35" i="36"/>
  <c r="AU35" i="36" s="1"/>
  <c r="AM25" i="36"/>
  <c r="AN25" i="36" s="1"/>
  <c r="AT25" i="36"/>
  <c r="AU25" i="36" s="1"/>
  <c r="AM39" i="36"/>
  <c r="AT39" i="36"/>
  <c r="AM58" i="36"/>
  <c r="AN58" i="36" s="1"/>
  <c r="AR58" i="36" s="1"/>
  <c r="AT58" i="36"/>
  <c r="AU58" i="36" s="1"/>
  <c r="AV58" i="36" s="1"/>
  <c r="AR77" i="36"/>
  <c r="AV77" i="36"/>
  <c r="AG32" i="36"/>
  <c r="AC32" i="36" s="1"/>
  <c r="AQ30" i="36"/>
  <c r="AQ45" i="36"/>
  <c r="AM63" i="36"/>
  <c r="AT63" i="36"/>
  <c r="AM84" i="36"/>
  <c r="AT84" i="36"/>
  <c r="AT12" i="36"/>
  <c r="AU12" i="36" s="1"/>
  <c r="AM12" i="36"/>
  <c r="AN12" i="36" s="1"/>
  <c r="AQ6" i="36"/>
  <c r="AM40" i="36"/>
  <c r="AN40" i="36" s="1"/>
  <c r="AT40" i="36"/>
  <c r="AU40" i="36" s="1"/>
  <c r="AQ81" i="36"/>
  <c r="AC74" i="36"/>
  <c r="AM76" i="36"/>
  <c r="AN76" i="36" s="1"/>
  <c r="AR76" i="36" s="1"/>
  <c r="AT76" i="36"/>
  <c r="AU76" i="36" s="1"/>
  <c r="AV76" i="36" s="1"/>
  <c r="AM71" i="36"/>
  <c r="AT71" i="36"/>
  <c r="AM68" i="36"/>
  <c r="AT68" i="36"/>
  <c r="AM64" i="36"/>
  <c r="AT64" i="36"/>
  <c r="AQ26" i="36"/>
  <c r="AQ67" i="36"/>
  <c r="AT15" i="36"/>
  <c r="AM15" i="36"/>
  <c r="AG58" i="33"/>
  <c r="AH58" i="33"/>
  <c r="AI58" i="33" s="1"/>
  <c r="AJ58" i="33" s="1"/>
  <c r="AC58" i="33" s="1"/>
  <c r="AG64" i="33"/>
  <c r="AH64" i="33"/>
  <c r="AI64" i="33" s="1"/>
  <c r="AJ64" i="33" s="1"/>
  <c r="AC64" i="33" s="1"/>
  <c r="AG34" i="33"/>
  <c r="AH34" i="33"/>
  <c r="AI34" i="33" s="1"/>
  <c r="AJ34" i="33" s="1"/>
  <c r="AC34" i="33" s="1"/>
  <c r="AH61" i="33"/>
  <c r="AI61" i="33" s="1"/>
  <c r="AJ61" i="33" s="1"/>
  <c r="AG61" i="33"/>
  <c r="AG27" i="33"/>
  <c r="AH27" i="33"/>
  <c r="AI27" i="33" s="1"/>
  <c r="AJ27" i="33" s="1"/>
  <c r="AH12" i="33"/>
  <c r="AI12" i="33" s="1"/>
  <c r="AJ12" i="33" s="1"/>
  <c r="AG12" i="33"/>
  <c r="AH10" i="33"/>
  <c r="AI10" i="33" s="1"/>
  <c r="AJ10" i="33" s="1"/>
  <c r="AG10" i="33"/>
  <c r="AG15" i="33"/>
  <c r="AH15" i="33"/>
  <c r="AI15" i="33" s="1"/>
  <c r="AJ15" i="33" s="1"/>
  <c r="AC15" i="33" s="1"/>
  <c r="AH62" i="33"/>
  <c r="AI62" i="33" s="1"/>
  <c r="AJ62" i="33" s="1"/>
  <c r="AG62" i="33"/>
  <c r="AG54" i="33"/>
  <c r="AH54" i="33"/>
  <c r="AI54" i="33" s="1"/>
  <c r="AJ54" i="33" s="1"/>
  <c r="AG36" i="33"/>
  <c r="AH36" i="33"/>
  <c r="AI36" i="33" s="1"/>
  <c r="AJ36" i="33" s="1"/>
  <c r="AC36" i="33" s="1"/>
  <c r="AG16" i="33"/>
  <c r="AH16" i="33"/>
  <c r="AI16" i="33" s="1"/>
  <c r="AJ16" i="33" s="1"/>
  <c r="AH47" i="33"/>
  <c r="AI47" i="33" s="1"/>
  <c r="AJ47" i="33" s="1"/>
  <c r="AG47" i="33"/>
  <c r="AG7" i="33"/>
  <c r="AH7" i="33"/>
  <c r="AI7" i="33" s="1"/>
  <c r="AJ7" i="33" s="1"/>
  <c r="AC7" i="33" s="1"/>
  <c r="AH69" i="33"/>
  <c r="AI69" i="33" s="1"/>
  <c r="AJ69" i="33" s="1"/>
  <c r="AC69" i="33" s="1"/>
  <c r="AG69" i="33"/>
  <c r="AG51" i="33"/>
  <c r="AH51" i="33"/>
  <c r="AI51" i="33" s="1"/>
  <c r="AJ51" i="33" s="1"/>
  <c r="AC51" i="33" s="1"/>
  <c r="AG68" i="33"/>
  <c r="AH68" i="33"/>
  <c r="AI68" i="33" s="1"/>
  <c r="AJ68" i="33" s="1"/>
  <c r="AH18" i="33"/>
  <c r="AI18" i="33" s="1"/>
  <c r="AJ18" i="33" s="1"/>
  <c r="AG18" i="33"/>
  <c r="AH25" i="33"/>
  <c r="AI25" i="33" s="1"/>
  <c r="AJ25" i="33" s="1"/>
  <c r="AG25" i="33"/>
  <c r="AH26" i="33"/>
  <c r="AI26" i="33" s="1"/>
  <c r="AJ26" i="33" s="1"/>
  <c r="AG26" i="33"/>
  <c r="AH82" i="33"/>
  <c r="AI82" i="33" s="1"/>
  <c r="AJ82" i="33" s="1"/>
  <c r="AC82" i="33" s="1"/>
  <c r="AG82" i="33"/>
  <c r="AG49" i="33"/>
  <c r="AH49" i="33"/>
  <c r="AI49" i="33" s="1"/>
  <c r="AJ49" i="33" s="1"/>
  <c r="AC49" i="33" s="1"/>
  <c r="AG78" i="33"/>
  <c r="AH78" i="33"/>
  <c r="AI78" i="33" s="1"/>
  <c r="AJ78" i="33" s="1"/>
  <c r="AC78" i="33" s="1"/>
  <c r="AH63" i="33"/>
  <c r="AI63" i="33" s="1"/>
  <c r="AJ63" i="33" s="1"/>
  <c r="AG63" i="33"/>
  <c r="AG32" i="33"/>
  <c r="AH32" i="33"/>
  <c r="AI32" i="33" s="1"/>
  <c r="AJ32" i="33" s="1"/>
  <c r="AC32" i="33" s="1"/>
  <c r="AH52" i="33"/>
  <c r="AI52" i="33" s="1"/>
  <c r="AJ52" i="33" s="1"/>
  <c r="AG52" i="33"/>
  <c r="AH13" i="33"/>
  <c r="AI13" i="33" s="1"/>
  <c r="AJ13" i="33" s="1"/>
  <c r="AC13" i="33" s="1"/>
  <c r="AG13" i="33"/>
  <c r="AT50" i="33"/>
  <c r="AM50" i="33"/>
  <c r="AN50" i="33" s="1"/>
  <c r="AT60" i="33"/>
  <c r="AU60" i="33" s="1"/>
  <c r="AM60" i="33"/>
  <c r="AN60" i="33" s="1"/>
  <c r="AM75" i="33"/>
  <c r="AT75" i="33"/>
  <c r="AM67" i="33"/>
  <c r="AT67" i="33"/>
  <c r="AQ67" i="33"/>
  <c r="AM21" i="33"/>
  <c r="AT21" i="33"/>
  <c r="AC22" i="33"/>
  <c r="AT22" i="33"/>
  <c r="AU22" i="33" s="1"/>
  <c r="AM22" i="33"/>
  <c r="AN22" i="33" s="1"/>
  <c r="AQ56" i="33"/>
  <c r="AF43" i="33"/>
  <c r="AT38" i="33"/>
  <c r="AM38" i="33"/>
  <c r="AM65" i="33"/>
  <c r="AT65" i="33"/>
  <c r="AG75" i="33"/>
  <c r="AC75" i="33" s="1"/>
  <c r="AM26" i="33"/>
  <c r="AT26" i="33"/>
  <c r="AF80" i="33"/>
  <c r="AQ57" i="33"/>
  <c r="AT74" i="33"/>
  <c r="AM74" i="33"/>
  <c r="AC87" i="33"/>
  <c r="AQ77" i="33"/>
  <c r="AD55" i="33"/>
  <c r="AO55" i="33" s="1"/>
  <c r="AQ55" i="33" s="1"/>
  <c r="AT4" i="33"/>
  <c r="AM4" i="33"/>
  <c r="AM53" i="33"/>
  <c r="AN53" i="33" s="1"/>
  <c r="AT53" i="33"/>
  <c r="AU53" i="33" s="1"/>
  <c r="AD68" i="33"/>
  <c r="AO68" i="33" s="1"/>
  <c r="AM30" i="33"/>
  <c r="AT30" i="33"/>
  <c r="AM88" i="33"/>
  <c r="AT88" i="33"/>
  <c r="AT16" i="33"/>
  <c r="AM16" i="33"/>
  <c r="AH74" i="33"/>
  <c r="AI74" i="33" s="1"/>
  <c r="AJ74" i="33" s="1"/>
  <c r="AC74" i="33" s="1"/>
  <c r="AD19" i="33"/>
  <c r="AO19" i="33" s="1"/>
  <c r="AM32" i="33"/>
  <c r="AT32" i="33"/>
  <c r="AU32" i="33" s="1"/>
  <c r="AM48" i="33"/>
  <c r="AT48" i="33"/>
  <c r="AT24" i="33"/>
  <c r="AM24" i="33"/>
  <c r="AM44" i="33"/>
  <c r="AT44" i="33"/>
  <c r="AF72" i="33"/>
  <c r="AE15" i="33"/>
  <c r="AP15" i="33" s="1"/>
  <c r="AH53" i="33"/>
  <c r="AI53" i="33" s="1"/>
  <c r="AJ53" i="33" s="1"/>
  <c r="AC53" i="33" s="1"/>
  <c r="AQ59" i="33"/>
  <c r="AC84" i="33"/>
  <c r="AT28" i="33"/>
  <c r="AU28" i="33" s="1"/>
  <c r="AM28" i="33"/>
  <c r="AN28" i="33" s="1"/>
  <c r="AM56" i="33"/>
  <c r="AT56" i="33"/>
  <c r="AT2" i="33"/>
  <c r="AM2" i="33"/>
  <c r="AT83" i="33"/>
  <c r="AM83" i="33"/>
  <c r="AF21" i="33"/>
  <c r="AM76" i="33"/>
  <c r="AT76" i="33"/>
  <c r="AT11" i="33"/>
  <c r="AU11" i="33" s="1"/>
  <c r="AM11" i="33"/>
  <c r="AN11" i="33" s="1"/>
  <c r="AC42" i="33"/>
  <c r="AT42" i="33"/>
  <c r="AU42" i="33" s="1"/>
  <c r="AM42" i="33"/>
  <c r="AG65" i="33"/>
  <c r="AC65" i="33" s="1"/>
  <c r="AD15" i="33"/>
  <c r="AO15" i="33" s="1"/>
  <c r="AF67" i="33"/>
  <c r="AT71" i="33"/>
  <c r="AU71" i="33" s="1"/>
  <c r="AM71" i="33"/>
  <c r="AN71" i="33" s="1"/>
  <c r="AF17" i="33"/>
  <c r="AQ52" i="33"/>
  <c r="AM84" i="33"/>
  <c r="AT84" i="33"/>
  <c r="AU84" i="33" s="1"/>
  <c r="AE83" i="33"/>
  <c r="AP83" i="33" s="1"/>
  <c r="AQ83" i="33" s="1"/>
  <c r="AG30" i="33"/>
  <c r="AC30" i="33" s="1"/>
  <c r="AT57" i="33"/>
  <c r="AM57" i="33"/>
  <c r="AT8" i="33"/>
  <c r="AC40" i="33"/>
  <c r="AM12" i="33"/>
  <c r="AT12" i="33"/>
  <c r="AQ64" i="33"/>
  <c r="AT35" i="33"/>
  <c r="AM35" i="33"/>
  <c r="AM78" i="33"/>
  <c r="AN78" i="33" s="1"/>
  <c r="AT78" i="33"/>
  <c r="AU78" i="33" s="1"/>
  <c r="AT15" i="33"/>
  <c r="AU15" i="33" s="1"/>
  <c r="AM15" i="33"/>
  <c r="AN15" i="33" s="1"/>
  <c r="AT73" i="33"/>
  <c r="AU73" i="33" s="1"/>
  <c r="AM73" i="33"/>
  <c r="AH38" i="33"/>
  <c r="AI38" i="33" s="1"/>
  <c r="AJ38" i="33" s="1"/>
  <c r="AC38" i="33" s="1"/>
  <c r="AF24" i="33"/>
  <c r="AQ36" i="33"/>
  <c r="AM86" i="33"/>
  <c r="AT86" i="33"/>
  <c r="AM72" i="33"/>
  <c r="AT72" i="33"/>
  <c r="AE78" i="33"/>
  <c r="AP78" i="33" s="1"/>
  <c r="AQ78" i="33" s="1"/>
  <c r="AT13" i="33"/>
  <c r="AU13" i="33" s="1"/>
  <c r="AM13" i="33"/>
  <c r="AN13" i="33" s="1"/>
  <c r="AH37" i="33"/>
  <c r="AI37" i="33" s="1"/>
  <c r="AJ37" i="33" s="1"/>
  <c r="AC37" i="33" s="1"/>
  <c r="AQ58" i="33"/>
  <c r="AM61" i="33"/>
  <c r="AT61" i="33"/>
  <c r="AF88" i="33"/>
  <c r="AM47" i="33"/>
  <c r="AT47" i="33"/>
  <c r="AT70" i="33"/>
  <c r="AU70" i="33" s="1"/>
  <c r="AV70" i="33" s="1"/>
  <c r="AM70" i="33"/>
  <c r="AN70" i="33" s="1"/>
  <c r="AR70" i="33" s="1"/>
  <c r="AC50" i="33"/>
  <c r="AM6" i="33"/>
  <c r="AN6" i="33" s="1"/>
  <c r="AT6" i="33"/>
  <c r="AF83" i="33"/>
  <c r="AM25" i="33"/>
  <c r="AT25" i="33"/>
  <c r="AQ50" i="33"/>
  <c r="AC4" i="33"/>
  <c r="AM29" i="33"/>
  <c r="AN29" i="33" s="1"/>
  <c r="AT29" i="33"/>
  <c r="AU29" i="33" s="1"/>
  <c r="AM27" i="33"/>
  <c r="AT27" i="33"/>
  <c r="AQ76" i="33"/>
  <c r="AE82" i="33"/>
  <c r="AP82" i="33" s="1"/>
  <c r="AF8" i="33"/>
  <c r="AM17" i="33"/>
  <c r="AT17" i="33"/>
  <c r="AQ22" i="33"/>
  <c r="AM33" i="33"/>
  <c r="AT33" i="33"/>
  <c r="AG59" i="33"/>
  <c r="AC59" i="33" s="1"/>
  <c r="AH57" i="33"/>
  <c r="AI57" i="33" s="1"/>
  <c r="AJ57" i="33" s="1"/>
  <c r="AC57" i="33" s="1"/>
  <c r="AC14" i="33"/>
  <c r="AQ63" i="33"/>
  <c r="AM63" i="33"/>
  <c r="AT63" i="33"/>
  <c r="AD24" i="33"/>
  <c r="AO24" i="33" s="1"/>
  <c r="AQ24" i="33" s="1"/>
  <c r="AE88" i="33"/>
  <c r="AP88" i="33" s="1"/>
  <c r="AQ88" i="33" s="1"/>
  <c r="AR53" i="33"/>
  <c r="AV53" i="33"/>
  <c r="AC56" i="33"/>
  <c r="AM52" i="33"/>
  <c r="AT52" i="33"/>
  <c r="AG2" i="33"/>
  <c r="AC2" i="33" s="1"/>
  <c r="AC6" i="33"/>
  <c r="AF55" i="33"/>
  <c r="AG76" i="33"/>
  <c r="AC76" i="33" s="1"/>
  <c r="AM19" i="33"/>
  <c r="AN19" i="33" s="1"/>
  <c r="AT19" i="33"/>
  <c r="AU19" i="33" s="1"/>
  <c r="AT79" i="33"/>
  <c r="AU79" i="33" s="1"/>
  <c r="AM79" i="33"/>
  <c r="AN79" i="33" s="1"/>
  <c r="AM20" i="33"/>
  <c r="AT20" i="33"/>
  <c r="AD80" i="33"/>
  <c r="AO80" i="33" s="1"/>
  <c r="AQ80" i="33" s="1"/>
  <c r="AM34" i="33"/>
  <c r="AN34" i="33" s="1"/>
  <c r="AT34" i="33"/>
  <c r="AU34" i="33" s="1"/>
  <c r="AE18" i="33"/>
  <c r="AP18" i="33" s="1"/>
  <c r="AC73" i="33"/>
  <c r="AD79" i="33"/>
  <c r="AO79" i="33" s="1"/>
  <c r="AQ79" i="33" s="1"/>
  <c r="AE65" i="33"/>
  <c r="AP65" i="33" s="1"/>
  <c r="AQ65" i="33" s="1"/>
  <c r="AE51" i="33"/>
  <c r="AP51" i="33" s="1"/>
  <c r="AQ51" i="33" s="1"/>
  <c r="AH44" i="33"/>
  <c r="AI44" i="33" s="1"/>
  <c r="AJ44" i="33" s="1"/>
  <c r="AC44" i="33" s="1"/>
  <c r="AE19" i="33"/>
  <c r="AP19" i="33" s="1"/>
  <c r="AM59" i="33"/>
  <c r="AT59" i="33"/>
  <c r="AT5" i="33"/>
  <c r="AM5" i="33"/>
  <c r="AT77" i="33"/>
  <c r="AU77" i="33" s="1"/>
  <c r="AM77" i="33"/>
  <c r="AN77" i="33" s="1"/>
  <c r="AM49" i="33"/>
  <c r="AT49" i="33"/>
  <c r="AM10" i="33"/>
  <c r="AT10" i="33"/>
  <c r="AM23" i="33"/>
  <c r="AT23" i="33"/>
  <c r="AD43" i="33"/>
  <c r="AO43" i="33" s="1"/>
  <c r="AQ43" i="33" s="1"/>
  <c r="AT64" i="33"/>
  <c r="AU64" i="33" s="1"/>
  <c r="AM64" i="33"/>
  <c r="AN64" i="33" s="1"/>
  <c r="AQ60" i="33"/>
  <c r="AQ61" i="33"/>
  <c r="AC35" i="33"/>
  <c r="AQ21" i="33"/>
  <c r="AC66" i="33"/>
  <c r="AT55" i="33"/>
  <c r="AM55" i="33"/>
  <c r="AE68" i="33"/>
  <c r="AP68" i="33" s="1"/>
  <c r="AT46" i="33"/>
  <c r="AM46" i="33"/>
  <c r="AG20" i="33"/>
  <c r="AC20" i="33" s="1"/>
  <c r="AM54" i="33"/>
  <c r="AT54" i="33"/>
  <c r="AE17" i="33"/>
  <c r="AP17" i="33" s="1"/>
  <c r="AQ17" i="33" s="1"/>
  <c r="AQ89" i="33"/>
  <c r="AM51" i="33"/>
  <c r="AN51" i="33" s="1"/>
  <c r="AT51" i="33"/>
  <c r="AU51" i="33" s="1"/>
  <c r="AM66" i="33"/>
  <c r="AN66" i="33" s="1"/>
  <c r="AT66" i="33"/>
  <c r="AM31" i="33"/>
  <c r="AT31" i="33"/>
  <c r="AM36" i="33"/>
  <c r="AN36" i="33" s="1"/>
  <c r="AT36" i="33"/>
  <c r="AU36" i="33" s="1"/>
  <c r="AT68" i="33"/>
  <c r="AM68" i="33"/>
  <c r="AH9" i="33"/>
  <c r="AI9" i="33" s="1"/>
  <c r="AJ9" i="33" s="1"/>
  <c r="AC9" i="33" s="1"/>
  <c r="AD23" i="33"/>
  <c r="AO23" i="33" s="1"/>
  <c r="AQ23" i="33" s="1"/>
  <c r="AD31" i="33"/>
  <c r="AO31" i="33" s="1"/>
  <c r="AQ31" i="33" s="1"/>
  <c r="AF33" i="33"/>
  <c r="AQ66" i="33"/>
  <c r="AF23" i="33"/>
  <c r="AQ71" i="33"/>
  <c r="AM40" i="33"/>
  <c r="AN40" i="33" s="1"/>
  <c r="AR40" i="33" s="1"/>
  <c r="AT40" i="33"/>
  <c r="AU40" i="33" s="1"/>
  <c r="AV40" i="33" s="1"/>
  <c r="AC86" i="33"/>
  <c r="AT9" i="33"/>
  <c r="AU9" i="33" s="1"/>
  <c r="AM9" i="33"/>
  <c r="AM39" i="33"/>
  <c r="AT39" i="33"/>
  <c r="AD82" i="33"/>
  <c r="AO82" i="33" s="1"/>
  <c r="AQ35" i="33"/>
  <c r="AM82" i="33"/>
  <c r="AN82" i="33" s="1"/>
  <c r="AT82" i="33"/>
  <c r="AU82" i="33" s="1"/>
  <c r="AQ27" i="33"/>
  <c r="AM41" i="33"/>
  <c r="AN41" i="33" s="1"/>
  <c r="AR41" i="33" s="1"/>
  <c r="AT41" i="33"/>
  <c r="AU41" i="33" s="1"/>
  <c r="AV41" i="33" s="1"/>
  <c r="AM89" i="33"/>
  <c r="AN89" i="33" s="1"/>
  <c r="AT89" i="33"/>
  <c r="AU89" i="33" s="1"/>
  <c r="AD18" i="33"/>
  <c r="AO18" i="33" s="1"/>
  <c r="AM45" i="33"/>
  <c r="AN45" i="33" s="1"/>
  <c r="AR45" i="33" s="1"/>
  <c r="AT45" i="33"/>
  <c r="AU45" i="33" s="1"/>
  <c r="AV45" i="33" s="1"/>
  <c r="AM85" i="33"/>
  <c r="AN85" i="33" s="1"/>
  <c r="AR85" i="33" s="1"/>
  <c r="AT85" i="33"/>
  <c r="AU85" i="33" s="1"/>
  <c r="AV85" i="33" s="1"/>
  <c r="AH48" i="33"/>
  <c r="AI48" i="33" s="1"/>
  <c r="AJ48" i="33" s="1"/>
  <c r="AC48" i="33" s="1"/>
  <c r="AF31" i="33"/>
  <c r="AM69" i="33"/>
  <c r="AN69" i="33" s="1"/>
  <c r="AR69" i="33" s="1"/>
  <c r="AT69" i="33"/>
  <c r="AU69" i="33" s="1"/>
  <c r="AV69" i="33" s="1"/>
  <c r="AQ11" i="33"/>
  <c r="AM81" i="33"/>
  <c r="AN81" i="33" s="1"/>
  <c r="AT81" i="33"/>
  <c r="AU81" i="33" s="1"/>
  <c r="AQ10" i="33"/>
  <c r="AM37" i="33"/>
  <c r="AN37" i="33" s="1"/>
  <c r="AT37" i="33"/>
  <c r="AU37" i="33" s="1"/>
  <c r="AM62" i="33"/>
  <c r="AT62" i="33"/>
  <c r="AH46" i="33"/>
  <c r="AI46" i="33" s="1"/>
  <c r="AJ46" i="33" s="1"/>
  <c r="AC46" i="33" s="1"/>
  <c r="AD32" i="33"/>
  <c r="AO32" i="33" s="1"/>
  <c r="AQ32" i="33" s="1"/>
  <c r="AQ2" i="33"/>
  <c r="AE33" i="33"/>
  <c r="AP33" i="33" s="1"/>
  <c r="AQ33" i="33" s="1"/>
  <c r="AE72" i="33"/>
  <c r="AP72" i="33" s="1"/>
  <c r="AQ72" i="33" s="1"/>
  <c r="AT3" i="33"/>
  <c r="AU3" i="33" s="1"/>
  <c r="AM3" i="33"/>
  <c r="AN3" i="33" s="1"/>
  <c r="AG39" i="33"/>
  <c r="AC39" i="33" s="1"/>
  <c r="AQ75" i="33"/>
  <c r="AT43" i="33"/>
  <c r="AM43" i="33"/>
  <c r="AQ62" i="33"/>
  <c r="AE8" i="33"/>
  <c r="AP8" i="33" s="1"/>
  <c r="AQ8" i="33" s="1"/>
  <c r="AM80" i="33"/>
  <c r="AT80" i="33"/>
  <c r="AT18" i="33"/>
  <c r="AM18" i="33"/>
  <c r="AQ81" i="33"/>
  <c r="AT58" i="33"/>
  <c r="AU58" i="33" s="1"/>
  <c r="AM58" i="33"/>
  <c r="AN58" i="33" s="1"/>
  <c r="AQ28" i="33"/>
  <c r="AQ14" i="33"/>
  <c r="AM14" i="33"/>
  <c r="AT14" i="33"/>
  <c r="AU14" i="33" s="1"/>
  <c r="AT7" i="33"/>
  <c r="AU7" i="33" s="1"/>
  <c r="AV7" i="33" s="1"/>
  <c r="AM7" i="33"/>
  <c r="AN7" i="33" s="1"/>
  <c r="AR7" i="33" s="1"/>
  <c r="AH5" i="33"/>
  <c r="AI5" i="33" s="1"/>
  <c r="AJ5" i="33" s="1"/>
  <c r="AC5" i="33" s="1"/>
  <c r="AT87" i="33"/>
  <c r="AU87" i="33" s="1"/>
  <c r="AM87" i="33"/>
  <c r="AN87" i="33" s="1"/>
  <c r="AE40" i="22"/>
  <c r="AP40" i="22" s="1"/>
  <c r="Q26" i="20"/>
  <c r="R16" i="20"/>
  <c r="X15" i="20" s="1"/>
  <c r="Q41" i="20"/>
  <c r="Y40" i="20" s="1"/>
  <c r="Q23" i="20"/>
  <c r="Y23" i="20" s="1"/>
  <c r="O85" i="20"/>
  <c r="O42" i="20"/>
  <c r="O10" i="20"/>
  <c r="AQ43" i="27"/>
  <c r="AQ71" i="27"/>
  <c r="AQ15" i="27"/>
  <c r="AQ19" i="27"/>
  <c r="AD56" i="27"/>
  <c r="AO56" i="27" s="1"/>
  <c r="X48" i="27"/>
  <c r="Q47" i="27"/>
  <c r="R47" i="27"/>
  <c r="AF34" i="27"/>
  <c r="AG34" i="27" s="1"/>
  <c r="X34" i="27"/>
  <c r="R48" i="27"/>
  <c r="AF48" i="27" s="1"/>
  <c r="Q16" i="27"/>
  <c r="R16" i="27"/>
  <c r="R86" i="27"/>
  <c r="AD57" i="27"/>
  <c r="AO57" i="27" s="1"/>
  <c r="AF67" i="27"/>
  <c r="AG67" i="27" s="1"/>
  <c r="X67" i="27"/>
  <c r="R38" i="27"/>
  <c r="AF38" i="27" s="1"/>
  <c r="Q38" i="27"/>
  <c r="AE38" i="27" s="1"/>
  <c r="AP38" i="27" s="1"/>
  <c r="R55" i="27"/>
  <c r="X32" i="27"/>
  <c r="AD67" i="27"/>
  <c r="AO67" i="27" s="1"/>
  <c r="AD79" i="27"/>
  <c r="AO79" i="27" s="1"/>
  <c r="AE46" i="27"/>
  <c r="AP46" i="27" s="1"/>
  <c r="AD23" i="27"/>
  <c r="AO23" i="27" s="1"/>
  <c r="X89" i="27"/>
  <c r="X63" i="27"/>
  <c r="AF63" i="27"/>
  <c r="AH63" i="27" s="1"/>
  <c r="AI63" i="27" s="1"/>
  <c r="AJ63" i="27" s="1"/>
  <c r="X65" i="27"/>
  <c r="Q80" i="27"/>
  <c r="X77" i="27"/>
  <c r="Q76" i="27"/>
  <c r="R76" i="27"/>
  <c r="R89" i="27"/>
  <c r="AF89" i="27" s="1"/>
  <c r="AG87" i="27"/>
  <c r="AF87" i="27"/>
  <c r="X87" i="27"/>
  <c r="Q87" i="27"/>
  <c r="R87" i="27"/>
  <c r="Q24" i="27"/>
  <c r="AE24" i="27" s="1"/>
  <c r="AP24" i="27" s="1"/>
  <c r="R24" i="27"/>
  <c r="AF24" i="27" s="1"/>
  <c r="AD38" i="27"/>
  <c r="AO38" i="27" s="1"/>
  <c r="AE66" i="27"/>
  <c r="AP66" i="27" s="1"/>
  <c r="AE79" i="27"/>
  <c r="AP79" i="27" s="1"/>
  <c r="X10" i="27"/>
  <c r="AF10" i="27"/>
  <c r="AH10" i="27" s="1"/>
  <c r="AI10" i="27" s="1"/>
  <c r="AJ10" i="27" s="1"/>
  <c r="X17" i="27"/>
  <c r="X64" i="27"/>
  <c r="AF83" i="27"/>
  <c r="AH83" i="27" s="1"/>
  <c r="AI83" i="27" s="1"/>
  <c r="AJ83" i="27" s="1"/>
  <c r="X83" i="27"/>
  <c r="R81" i="27"/>
  <c r="R79" i="27"/>
  <c r="Q82" i="27"/>
  <c r="Q88" i="27"/>
  <c r="AE88" i="27" s="1"/>
  <c r="AP88" i="27" s="1"/>
  <c r="X73" i="27"/>
  <c r="AD63" i="27"/>
  <c r="AO63" i="27" s="1"/>
  <c r="AG59" i="27"/>
  <c r="X59" i="27"/>
  <c r="AF59" i="27"/>
  <c r="Q74" i="27"/>
  <c r="R74" i="27"/>
  <c r="AD65" i="27"/>
  <c r="AO65" i="27" s="1"/>
  <c r="X54" i="27"/>
  <c r="Q62" i="27"/>
  <c r="R62" i="27"/>
  <c r="R65" i="27"/>
  <c r="AF65" i="27" s="1"/>
  <c r="X56" i="27"/>
  <c r="Q46" i="27"/>
  <c r="AF46" i="27" s="1"/>
  <c r="Q41" i="27"/>
  <c r="AE41" i="27" s="1"/>
  <c r="AP41" i="27" s="1"/>
  <c r="R41" i="27"/>
  <c r="R32" i="27"/>
  <c r="AF32" i="27" s="1"/>
  <c r="AD58" i="27"/>
  <c r="AO58" i="27" s="1"/>
  <c r="AD66" i="27"/>
  <c r="AO66" i="27" s="1"/>
  <c r="Q55" i="27"/>
  <c r="AD55" i="27" s="1"/>
  <c r="AO55" i="27" s="1"/>
  <c r="X46" i="27"/>
  <c r="AD34" i="27"/>
  <c r="AO34" i="27" s="1"/>
  <c r="X7" i="27"/>
  <c r="R23" i="27"/>
  <c r="R9" i="27"/>
  <c r="Q30" i="27"/>
  <c r="AD30" i="27" s="1"/>
  <c r="AO30" i="27" s="1"/>
  <c r="AE39" i="27"/>
  <c r="AP39" i="27" s="1"/>
  <c r="AE55" i="27"/>
  <c r="AP55" i="27" s="1"/>
  <c r="AE68" i="27"/>
  <c r="AP68" i="27" s="1"/>
  <c r="AE9" i="27"/>
  <c r="AP9" i="27" s="1"/>
  <c r="AH27" i="27"/>
  <c r="AI27" i="27" s="1"/>
  <c r="AJ27" i="27" s="1"/>
  <c r="X25" i="27"/>
  <c r="X20" i="27"/>
  <c r="X38" i="27"/>
  <c r="AF57" i="27"/>
  <c r="AG57" i="27" s="1"/>
  <c r="X57" i="27"/>
  <c r="X90" i="27"/>
  <c r="AF80" i="27"/>
  <c r="AG80" i="27" s="1"/>
  <c r="X80" i="27"/>
  <c r="Q22" i="27"/>
  <c r="AG12" i="27"/>
  <c r="X12" i="27"/>
  <c r="AF12" i="27"/>
  <c r="AH12" i="27" s="1"/>
  <c r="AI12" i="27" s="1"/>
  <c r="AJ12" i="27" s="1"/>
  <c r="AC12" i="27" s="1"/>
  <c r="Q26" i="27"/>
  <c r="AE26" i="27" s="1"/>
  <c r="AP26" i="27" s="1"/>
  <c r="AE11" i="27"/>
  <c r="AP11" i="27" s="1"/>
  <c r="AQ11" i="27" s="1"/>
  <c r="AD14" i="27"/>
  <c r="AO14" i="27" s="1"/>
  <c r="R10" i="27"/>
  <c r="AD2" i="27"/>
  <c r="AO2" i="27" s="1"/>
  <c r="AE80" i="27"/>
  <c r="AP80" i="27" s="1"/>
  <c r="AF76" i="27"/>
  <c r="X76" i="27"/>
  <c r="AG76" i="27"/>
  <c r="AD3" i="27"/>
  <c r="AO3" i="27" s="1"/>
  <c r="AE16" i="27"/>
  <c r="AP16" i="27" s="1"/>
  <c r="R82" i="27"/>
  <c r="AF75" i="27"/>
  <c r="AG75" i="27" s="1"/>
  <c r="X75" i="27"/>
  <c r="X69" i="27"/>
  <c r="Q78" i="27"/>
  <c r="Q63" i="27"/>
  <c r="R63" i="27"/>
  <c r="X50" i="27"/>
  <c r="AD48" i="27"/>
  <c r="AO48" i="27" s="1"/>
  <c r="R56" i="27"/>
  <c r="AF56" i="27" s="1"/>
  <c r="AD44" i="27"/>
  <c r="AO44" i="27" s="1"/>
  <c r="AD59" i="27"/>
  <c r="AO59" i="27" s="1"/>
  <c r="AD72" i="27"/>
  <c r="AO72" i="27" s="1"/>
  <c r="AD60" i="27"/>
  <c r="AO60" i="27" s="1"/>
  <c r="Q54" i="27"/>
  <c r="AF54" i="27" s="1"/>
  <c r="Q49" i="27"/>
  <c r="AD49" i="27" s="1"/>
  <c r="AO49" i="27" s="1"/>
  <c r="R49" i="27"/>
  <c r="R31" i="27"/>
  <c r="X22" i="27"/>
  <c r="AF22" i="27"/>
  <c r="AH22" i="27" s="1"/>
  <c r="AI22" i="27" s="1"/>
  <c r="AJ22" i="27" s="1"/>
  <c r="Q21" i="27"/>
  <c r="AE21" i="27" s="1"/>
  <c r="AP21" i="27" s="1"/>
  <c r="AE22" i="27"/>
  <c r="AP22" i="27" s="1"/>
  <c r="Q6" i="27"/>
  <c r="X13" i="27"/>
  <c r="AE45" i="27"/>
  <c r="AP45" i="27" s="1"/>
  <c r="AE34" i="27"/>
  <c r="AP34" i="27" s="1"/>
  <c r="AE30" i="27"/>
  <c r="AP30" i="27" s="1"/>
  <c r="AE49" i="27"/>
  <c r="AP49" i="27" s="1"/>
  <c r="AF23" i="27"/>
  <c r="AH23" i="27" s="1"/>
  <c r="AI23" i="27" s="1"/>
  <c r="AJ23" i="27" s="1"/>
  <c r="X23" i="27"/>
  <c r="X5" i="27"/>
  <c r="X29" i="27"/>
  <c r="X42" i="27"/>
  <c r="AF51" i="27"/>
  <c r="AG51" i="27" s="1"/>
  <c r="X51" i="27"/>
  <c r="AF68" i="27"/>
  <c r="AH68" i="27" s="1"/>
  <c r="AI68" i="27" s="1"/>
  <c r="AJ68" i="27" s="1"/>
  <c r="AC68" i="27" s="1"/>
  <c r="X68" i="27"/>
  <c r="AG68" i="27"/>
  <c r="AH76" i="27"/>
  <c r="AI76" i="27" s="1"/>
  <c r="AJ76" i="27" s="1"/>
  <c r="AH75" i="27"/>
  <c r="AI75" i="27" s="1"/>
  <c r="AJ75" i="27" s="1"/>
  <c r="R21" i="27"/>
  <c r="X24" i="27"/>
  <c r="AE8" i="27"/>
  <c r="AP8" i="27" s="1"/>
  <c r="AE2" i="27"/>
  <c r="AP2" i="27" s="1"/>
  <c r="AD81" i="27"/>
  <c r="AO81" i="27" s="1"/>
  <c r="X19" i="27"/>
  <c r="AD45" i="27"/>
  <c r="AO45" i="27" s="1"/>
  <c r="AQ33" i="27"/>
  <c r="AE48" i="27"/>
  <c r="AP48" i="27" s="1"/>
  <c r="AE42" i="27"/>
  <c r="AP42" i="27" s="1"/>
  <c r="AE58" i="27"/>
  <c r="AP58" i="27" s="1"/>
  <c r="AE61" i="27"/>
  <c r="AP61" i="27" s="1"/>
  <c r="AF27" i="27"/>
  <c r="AG27" i="27"/>
  <c r="X27" i="27"/>
  <c r="X8" i="27"/>
  <c r="AH74" i="27"/>
  <c r="AI74" i="27" s="1"/>
  <c r="AJ74" i="27" s="1"/>
  <c r="AD6" i="27"/>
  <c r="AO6" i="27" s="1"/>
  <c r="AD9" i="27"/>
  <c r="AO9" i="27" s="1"/>
  <c r="R2" i="27"/>
  <c r="AF2" i="27" s="1"/>
  <c r="Q20" i="27"/>
  <c r="AF20" i="27" s="1"/>
  <c r="R7" i="27"/>
  <c r="AD8" i="27"/>
  <c r="AO8" i="27" s="1"/>
  <c r="R8" i="27"/>
  <c r="AF8" i="27" s="1"/>
  <c r="Q64" i="27"/>
  <c r="AD64" i="27" s="1"/>
  <c r="AO64" i="27" s="1"/>
  <c r="AD52" i="27"/>
  <c r="AO52" i="27" s="1"/>
  <c r="AE36" i="27"/>
  <c r="AP36" i="27" s="1"/>
  <c r="AQ36" i="27" s="1"/>
  <c r="Q53" i="27"/>
  <c r="AF53" i="27" s="1"/>
  <c r="R53" i="27"/>
  <c r="AF88" i="27"/>
  <c r="AG88" i="27" s="1"/>
  <c r="X88" i="27"/>
  <c r="AE81" i="27"/>
  <c r="AP81" i="27" s="1"/>
  <c r="AD69" i="27"/>
  <c r="AO69" i="27" s="1"/>
  <c r="R84" i="27"/>
  <c r="AF84" i="27" s="1"/>
  <c r="R85" i="27"/>
  <c r="Q85" i="27"/>
  <c r="AE85" i="27" s="1"/>
  <c r="AP85" i="27" s="1"/>
  <c r="Q73" i="27"/>
  <c r="AE73" i="27" s="1"/>
  <c r="AP73" i="27" s="1"/>
  <c r="R73" i="27"/>
  <c r="R60" i="27"/>
  <c r="Q69" i="27"/>
  <c r="AF69" i="27" s="1"/>
  <c r="AG61" i="27"/>
  <c r="AF61" i="27"/>
  <c r="X61" i="27"/>
  <c r="AF44" i="27"/>
  <c r="X44" i="27"/>
  <c r="AG44" i="27"/>
  <c r="AF43" i="27"/>
  <c r="X43" i="27"/>
  <c r="AG43" i="27"/>
  <c r="R51" i="27"/>
  <c r="R35" i="27"/>
  <c r="AD62" i="27"/>
  <c r="AO62" i="27" s="1"/>
  <c r="AD73" i="27"/>
  <c r="AO73" i="27" s="1"/>
  <c r="AD76" i="27"/>
  <c r="AO76" i="27" s="1"/>
  <c r="AD85" i="27"/>
  <c r="AO85" i="27" s="1"/>
  <c r="AD74" i="27"/>
  <c r="AO74" i="27" s="1"/>
  <c r="AD83" i="27"/>
  <c r="AO83" i="27" s="1"/>
  <c r="AD47" i="27"/>
  <c r="AO47" i="27" s="1"/>
  <c r="AD42" i="27"/>
  <c r="AO42" i="27" s="1"/>
  <c r="R29" i="27"/>
  <c r="AD18" i="27"/>
  <c r="AO18" i="27" s="1"/>
  <c r="X45" i="27"/>
  <c r="AD41" i="27"/>
  <c r="AO41" i="27" s="1"/>
  <c r="AD31" i="27"/>
  <c r="AO31" i="27" s="1"/>
  <c r="AD4" i="27"/>
  <c r="AO4" i="27" s="1"/>
  <c r="X2" i="27"/>
  <c r="AT4" i="27" s="1"/>
  <c r="AD12" i="27"/>
  <c r="AO12" i="27" s="1"/>
  <c r="AE47" i="27"/>
  <c r="AP47" i="27" s="1"/>
  <c r="AE56" i="27"/>
  <c r="AP56" i="27" s="1"/>
  <c r="AE59" i="27"/>
  <c r="AP59" i="27" s="1"/>
  <c r="AE60" i="27"/>
  <c r="AP60" i="27" s="1"/>
  <c r="AE67" i="27"/>
  <c r="AP67" i="27" s="1"/>
  <c r="AE74" i="27"/>
  <c r="AP74" i="27" s="1"/>
  <c r="AE87" i="27"/>
  <c r="AP87" i="27" s="1"/>
  <c r="AH43" i="27"/>
  <c r="AI43" i="27" s="1"/>
  <c r="AJ43" i="27" s="1"/>
  <c r="AF31" i="27"/>
  <c r="AG31" i="27" s="1"/>
  <c r="X31" i="27"/>
  <c r="X55" i="27"/>
  <c r="X47" i="27"/>
  <c r="AF47" i="27"/>
  <c r="AH47" i="27" s="1"/>
  <c r="AI47" i="27" s="1"/>
  <c r="AJ47" i="27" s="1"/>
  <c r="AH61" i="27"/>
  <c r="AI61" i="27" s="1"/>
  <c r="AJ61" i="27" s="1"/>
  <c r="X53" i="27"/>
  <c r="AG74" i="27"/>
  <c r="AF74" i="27"/>
  <c r="X74" i="27"/>
  <c r="Q31" i="27"/>
  <c r="Q18" i="27"/>
  <c r="AF28" i="27"/>
  <c r="AH28" i="27" s="1"/>
  <c r="AI28" i="27" s="1"/>
  <c r="AJ28" i="27" s="1"/>
  <c r="X28" i="27"/>
  <c r="AF14" i="27"/>
  <c r="AG14" i="27" s="1"/>
  <c r="X14" i="27"/>
  <c r="Q7" i="27"/>
  <c r="AD7" i="27" s="1"/>
  <c r="AO7" i="27" s="1"/>
  <c r="AD10" i="27"/>
  <c r="AO10" i="27" s="1"/>
  <c r="X84" i="27"/>
  <c r="AF85" i="27"/>
  <c r="AH85" i="27" s="1"/>
  <c r="AI85" i="27" s="1"/>
  <c r="AJ85" i="27" s="1"/>
  <c r="X85" i="27"/>
  <c r="R78" i="27"/>
  <c r="Q86" i="27"/>
  <c r="AE86" i="27" s="1"/>
  <c r="AP86" i="27" s="1"/>
  <c r="AD61" i="27"/>
  <c r="AO61" i="27" s="1"/>
  <c r="AD75" i="27"/>
  <c r="AO75" i="27" s="1"/>
  <c r="AE57" i="27"/>
  <c r="AP57" i="27" s="1"/>
  <c r="AF40" i="27"/>
  <c r="AG40" i="27" s="1"/>
  <c r="X40" i="27"/>
  <c r="R42" i="27"/>
  <c r="AF42" i="27" s="1"/>
  <c r="AF52" i="27"/>
  <c r="AH52" i="27" s="1"/>
  <c r="AI52" i="27" s="1"/>
  <c r="AJ52" i="27" s="1"/>
  <c r="X52" i="27"/>
  <c r="AF36" i="27"/>
  <c r="AG36" i="27" s="1"/>
  <c r="X36" i="27"/>
  <c r="AD80" i="27"/>
  <c r="AO80" i="27" s="1"/>
  <c r="AD89" i="27"/>
  <c r="AO89" i="27" s="1"/>
  <c r="AD78" i="27"/>
  <c r="AO78" i="27" s="1"/>
  <c r="AD87" i="27"/>
  <c r="AO87" i="27" s="1"/>
  <c r="AD84" i="27"/>
  <c r="AO84" i="27" s="1"/>
  <c r="Q50" i="27"/>
  <c r="AD50" i="27" s="1"/>
  <c r="AO50" i="27" s="1"/>
  <c r="R45" i="27"/>
  <c r="AF45" i="27" s="1"/>
  <c r="AD27" i="27"/>
  <c r="AO27" i="27" s="1"/>
  <c r="AQ27" i="27" s="1"/>
  <c r="Q37" i="27"/>
  <c r="AD37" i="27" s="1"/>
  <c r="AO37" i="27" s="1"/>
  <c r="AF41" i="27"/>
  <c r="AH41" i="27" s="1"/>
  <c r="AI41" i="27" s="1"/>
  <c r="AJ41" i="27" s="1"/>
  <c r="X41" i="27"/>
  <c r="AG30" i="27"/>
  <c r="X30" i="27"/>
  <c r="AF30" i="27"/>
  <c r="AH30" i="27" s="1"/>
  <c r="AI30" i="27" s="1"/>
  <c r="AJ30" i="27" s="1"/>
  <c r="AC30" i="27" s="1"/>
  <c r="AE4" i="27"/>
  <c r="AP4" i="27" s="1"/>
  <c r="R50" i="27"/>
  <c r="AE63" i="27"/>
  <c r="AP63" i="27" s="1"/>
  <c r="AE78" i="27"/>
  <c r="AP78" i="27" s="1"/>
  <c r="AE84" i="27"/>
  <c r="AP84" i="27" s="1"/>
  <c r="AF35" i="27"/>
  <c r="AG35" i="27" s="1"/>
  <c r="X35" i="27"/>
  <c r="AH59" i="27"/>
  <c r="AI59" i="27" s="1"/>
  <c r="AJ59" i="27" s="1"/>
  <c r="AC59" i="27" s="1"/>
  <c r="AH67" i="27"/>
  <c r="AI67" i="27" s="1"/>
  <c r="AJ67" i="27" s="1"/>
  <c r="AF78" i="27"/>
  <c r="AH78" i="27" s="1"/>
  <c r="AI78" i="27" s="1"/>
  <c r="AJ78" i="27" s="1"/>
  <c r="X78" i="27"/>
  <c r="AH87" i="27"/>
  <c r="AI87" i="27" s="1"/>
  <c r="AJ87" i="27" s="1"/>
  <c r="AE3" i="27"/>
  <c r="AP3" i="27" s="1"/>
  <c r="Q25" i="27"/>
  <c r="AD25" i="27" s="1"/>
  <c r="AO25" i="27" s="1"/>
  <c r="R4" i="27"/>
  <c r="AF4" i="27" s="1"/>
  <c r="AE10" i="27"/>
  <c r="AP10" i="27" s="1"/>
  <c r="AE89" i="27"/>
  <c r="AP89" i="27" s="1"/>
  <c r="AF79" i="27"/>
  <c r="AH79" i="27" s="1"/>
  <c r="AI79" i="27" s="1"/>
  <c r="AJ79" i="27" s="1"/>
  <c r="AC79" i="27" s="1"/>
  <c r="X79" i="27"/>
  <c r="AG79" i="27"/>
  <c r="AF71" i="27"/>
  <c r="AH71" i="27" s="1"/>
  <c r="AI71" i="27" s="1"/>
  <c r="AJ71" i="27" s="1"/>
  <c r="X71" i="27"/>
  <c r="AF81" i="27"/>
  <c r="AH81" i="27" s="1"/>
  <c r="AI81" i="27" s="1"/>
  <c r="AJ81" i="27" s="1"/>
  <c r="X81" i="27"/>
  <c r="Q70" i="27"/>
  <c r="AD70" i="27" s="1"/>
  <c r="AO70" i="27" s="1"/>
  <c r="R70" i="27"/>
  <c r="R58" i="27"/>
  <c r="Q77" i="27"/>
  <c r="AD77" i="27" s="1"/>
  <c r="AO77" i="27" s="1"/>
  <c r="R77" i="27"/>
  <c r="R57" i="27"/>
  <c r="AF33" i="27"/>
  <c r="X33" i="27"/>
  <c r="AG33" i="27"/>
  <c r="AF39" i="27"/>
  <c r="X39" i="27"/>
  <c r="AG39" i="27"/>
  <c r="AE65" i="27"/>
  <c r="AP65" i="27" s="1"/>
  <c r="AE32" i="27"/>
  <c r="AP32" i="27" s="1"/>
  <c r="AQ32" i="27" s="1"/>
  <c r="R36" i="27"/>
  <c r="Q35" i="27"/>
  <c r="AD35" i="27" s="1"/>
  <c r="AO35" i="27" s="1"/>
  <c r="AE18" i="27"/>
  <c r="AP18" i="27" s="1"/>
  <c r="AD68" i="27"/>
  <c r="AO68" i="27" s="1"/>
  <c r="AD82" i="27"/>
  <c r="AO82" i="27" s="1"/>
  <c r="AD88" i="27"/>
  <c r="AO88" i="27" s="1"/>
  <c r="R46" i="27"/>
  <c r="Q40" i="27"/>
  <c r="AD40" i="27" s="1"/>
  <c r="AO40" i="27" s="1"/>
  <c r="R40" i="27"/>
  <c r="AE12" i="27"/>
  <c r="AP12" i="27" s="1"/>
  <c r="AE37" i="27"/>
  <c r="AP37" i="27" s="1"/>
  <c r="AH16" i="27"/>
  <c r="AI16" i="27" s="1"/>
  <c r="AJ16" i="27" s="1"/>
  <c r="R6" i="27"/>
  <c r="AF15" i="27"/>
  <c r="AG15" i="27" s="1"/>
  <c r="X15" i="27"/>
  <c r="X18" i="27"/>
  <c r="AF18" i="27"/>
  <c r="AG18" i="27" s="1"/>
  <c r="AE52" i="27"/>
  <c r="AP52" i="27" s="1"/>
  <c r="AE72" i="27"/>
  <c r="AP72" i="27" s="1"/>
  <c r="AE83" i="27"/>
  <c r="AP83" i="27" s="1"/>
  <c r="AE82" i="27"/>
  <c r="AP82" i="27" s="1"/>
  <c r="AF16" i="27"/>
  <c r="X16" i="27"/>
  <c r="AG16" i="27"/>
  <c r="AH33" i="27"/>
  <c r="AI33" i="27" s="1"/>
  <c r="AJ33" i="27" s="1"/>
  <c r="AH3" i="27"/>
  <c r="AI3" i="27" s="1"/>
  <c r="AJ3" i="27" s="1"/>
  <c r="AC3" i="27" s="1"/>
  <c r="X37" i="27"/>
  <c r="AF60" i="27"/>
  <c r="AH60" i="27" s="1"/>
  <c r="AI60" i="27" s="1"/>
  <c r="AJ60" i="27" s="1"/>
  <c r="X60" i="27"/>
  <c r="AH57" i="27"/>
  <c r="AI57" i="27" s="1"/>
  <c r="AJ57" i="27" s="1"/>
  <c r="X70" i="27"/>
  <c r="AF82" i="27"/>
  <c r="AG82" i="27" s="1"/>
  <c r="X82" i="27"/>
  <c r="AF9" i="27"/>
  <c r="AH9" i="27" s="1"/>
  <c r="AI9" i="27" s="1"/>
  <c r="AJ9" i="27" s="1"/>
  <c r="X9" i="27"/>
  <c r="AG9" i="27"/>
  <c r="AE28" i="27"/>
  <c r="AP28" i="27" s="1"/>
  <c r="AQ28" i="27" s="1"/>
  <c r="AE14" i="27"/>
  <c r="AP14" i="27" s="1"/>
  <c r="AG21" i="27"/>
  <c r="X21" i="27"/>
  <c r="AF21" i="27"/>
  <c r="AH21" i="27" s="1"/>
  <c r="AI21" i="27" s="1"/>
  <c r="AJ21" i="27" s="1"/>
  <c r="AC21" i="27" s="1"/>
  <c r="R19" i="27"/>
  <c r="AF19" i="27" s="1"/>
  <c r="AD46" i="27"/>
  <c r="AO46" i="27" s="1"/>
  <c r="R37" i="27"/>
  <c r="R25" i="27"/>
  <c r="AF11" i="27"/>
  <c r="AG11" i="27" s="1"/>
  <c r="X11" i="27"/>
  <c r="Q39" i="27"/>
  <c r="AD39" i="27" s="1"/>
  <c r="AO39" i="27" s="1"/>
  <c r="R39" i="27"/>
  <c r="X26" i="27"/>
  <c r="AD13" i="27"/>
  <c r="AO13" i="27" s="1"/>
  <c r="AE17" i="27"/>
  <c r="AP17" i="27" s="1"/>
  <c r="AE44" i="27"/>
  <c r="AP44" i="27" s="1"/>
  <c r="AE31" i="27"/>
  <c r="AP31" i="27" s="1"/>
  <c r="AE23" i="27"/>
  <c r="AP23" i="27" s="1"/>
  <c r="AE76" i="27"/>
  <c r="AP76" i="27" s="1"/>
  <c r="AE62" i="27"/>
  <c r="AP62" i="27" s="1"/>
  <c r="AE75" i="27"/>
  <c r="AP75" i="27" s="1"/>
  <c r="AH18" i="27"/>
  <c r="AI18" i="27" s="1"/>
  <c r="AJ18" i="27" s="1"/>
  <c r="AH39" i="27"/>
  <c r="AI39" i="27" s="1"/>
  <c r="AJ39" i="27" s="1"/>
  <c r="AH44" i="27"/>
  <c r="AI44" i="27" s="1"/>
  <c r="AJ44" i="27" s="1"/>
  <c r="AF49" i="27"/>
  <c r="AH49" i="27" s="1"/>
  <c r="AI49" i="27" s="1"/>
  <c r="AJ49" i="27" s="1"/>
  <c r="AC49" i="27" s="1"/>
  <c r="X49" i="27"/>
  <c r="AG49" i="27"/>
  <c r="AF58" i="27"/>
  <c r="AG58" i="27" s="1"/>
  <c r="X58" i="27"/>
  <c r="AF62" i="27"/>
  <c r="AH62" i="27" s="1"/>
  <c r="AI62" i="27" s="1"/>
  <c r="AJ62" i="27" s="1"/>
  <c r="AC62" i="27" s="1"/>
  <c r="X62" i="27"/>
  <c r="AG62" i="27"/>
  <c r="AF66" i="27"/>
  <c r="AG66" i="27" s="1"/>
  <c r="X66" i="27"/>
  <c r="AF72" i="27"/>
  <c r="AH72" i="27" s="1"/>
  <c r="AI72" i="27" s="1"/>
  <c r="AJ72" i="27" s="1"/>
  <c r="AC72" i="27" s="1"/>
  <c r="X72" i="27"/>
  <c r="AG72" i="27"/>
  <c r="AF86" i="27"/>
  <c r="AH86" i="27" s="1"/>
  <c r="AI86" i="27" s="1"/>
  <c r="AJ86" i="27" s="1"/>
  <c r="X86" i="27"/>
  <c r="AD22" i="27"/>
  <c r="AO22" i="27" s="1"/>
  <c r="Q17" i="27"/>
  <c r="AD17" i="27" s="1"/>
  <c r="AO17" i="27" s="1"/>
  <c r="R17" i="27"/>
  <c r="Q13" i="27"/>
  <c r="AE13" i="27" s="1"/>
  <c r="AP13" i="27" s="1"/>
  <c r="Q29" i="27"/>
  <c r="AD29" i="27" s="1"/>
  <c r="AO29" i="27" s="1"/>
  <c r="AD16" i="27"/>
  <c r="AO16" i="27" s="1"/>
  <c r="Q5" i="27"/>
  <c r="AQ5" i="24"/>
  <c r="AQ39" i="24"/>
  <c r="Q89" i="24"/>
  <c r="X60" i="24"/>
  <c r="X88" i="24"/>
  <c r="Q88" i="24"/>
  <c r="AF88" i="24" s="1"/>
  <c r="X32" i="24"/>
  <c r="X47" i="24"/>
  <c r="AD50" i="24"/>
  <c r="AO50" i="24" s="1"/>
  <c r="X87" i="24"/>
  <c r="X83" i="24"/>
  <c r="AD74" i="24"/>
  <c r="AO74" i="24" s="1"/>
  <c r="Q36" i="24"/>
  <c r="AD36" i="24" s="1"/>
  <c r="AO36" i="24" s="1"/>
  <c r="R36" i="24"/>
  <c r="Q51" i="24"/>
  <c r="R51" i="24"/>
  <c r="AH5" i="24"/>
  <c r="AI5" i="24" s="1"/>
  <c r="AJ5" i="24" s="1"/>
  <c r="R37" i="24"/>
  <c r="Q37" i="24"/>
  <c r="Q22" i="24"/>
  <c r="X14" i="24"/>
  <c r="AE87" i="24"/>
  <c r="AP87" i="24" s="1"/>
  <c r="R86" i="24"/>
  <c r="X74" i="24"/>
  <c r="AE70" i="24"/>
  <c r="AP70" i="24" s="1"/>
  <c r="Q61" i="24"/>
  <c r="AE61" i="24" s="1"/>
  <c r="AP61" i="24" s="1"/>
  <c r="AE58" i="24"/>
  <c r="AP58" i="24" s="1"/>
  <c r="X50" i="24"/>
  <c r="R78" i="24"/>
  <c r="X61" i="24"/>
  <c r="R45" i="24"/>
  <c r="R67" i="24"/>
  <c r="AE35" i="24"/>
  <c r="AP35" i="24" s="1"/>
  <c r="Q40" i="24"/>
  <c r="R40" i="24"/>
  <c r="R81" i="24"/>
  <c r="X52" i="24"/>
  <c r="AE75" i="24"/>
  <c r="AP75" i="24" s="1"/>
  <c r="Q87" i="24"/>
  <c r="AF87" i="24" s="1"/>
  <c r="R89" i="24"/>
  <c r="R50" i="24"/>
  <c r="AF50" i="24" s="1"/>
  <c r="AG69" i="24"/>
  <c r="X69" i="24"/>
  <c r="AF69" i="24"/>
  <c r="R42" i="24"/>
  <c r="X42" i="24"/>
  <c r="X84" i="24"/>
  <c r="AE82" i="24"/>
  <c r="AP82" i="24" s="1"/>
  <c r="AQ82" i="24" s="1"/>
  <c r="R48" i="24"/>
  <c r="X24" i="24"/>
  <c r="X16" i="24"/>
  <c r="Q41" i="24"/>
  <c r="AE41" i="24" s="1"/>
  <c r="AP41" i="24" s="1"/>
  <c r="AE13" i="24"/>
  <c r="AP13" i="24" s="1"/>
  <c r="AE34" i="24"/>
  <c r="AP34" i="24" s="1"/>
  <c r="Q27" i="24"/>
  <c r="AE27" i="24" s="1"/>
  <c r="AP27" i="24" s="1"/>
  <c r="Q23" i="24"/>
  <c r="R23" i="24"/>
  <c r="AF23" i="24" s="1"/>
  <c r="R73" i="24"/>
  <c r="Q73" i="24"/>
  <c r="AD73" i="24" s="1"/>
  <c r="AO73" i="24" s="1"/>
  <c r="Q53" i="24"/>
  <c r="R53" i="24"/>
  <c r="X58" i="24"/>
  <c r="AF58" i="24"/>
  <c r="AG58" i="24" s="1"/>
  <c r="Q75" i="24"/>
  <c r="AQ69" i="24"/>
  <c r="AE74" i="24"/>
  <c r="AP74" i="24" s="1"/>
  <c r="AD53" i="24"/>
  <c r="AO53" i="24" s="1"/>
  <c r="AD78" i="24"/>
  <c r="AO78" i="24" s="1"/>
  <c r="Q66" i="24"/>
  <c r="R66" i="24"/>
  <c r="AE48" i="24"/>
  <c r="AP48" i="24" s="1"/>
  <c r="AQ44" i="24"/>
  <c r="AD41" i="24"/>
  <c r="AO41" i="24" s="1"/>
  <c r="AE24" i="24"/>
  <c r="AP24" i="24" s="1"/>
  <c r="AF82" i="24"/>
  <c r="AG82" i="24" s="1"/>
  <c r="X82" i="24"/>
  <c r="AF81" i="24"/>
  <c r="AG81" i="24" s="1"/>
  <c r="X81" i="24"/>
  <c r="AD75" i="24"/>
  <c r="AO75" i="24" s="1"/>
  <c r="AF79" i="24"/>
  <c r="AG79" i="24" s="1"/>
  <c r="X79" i="24"/>
  <c r="Q76" i="24"/>
  <c r="R76" i="24"/>
  <c r="X71" i="24"/>
  <c r="AF62" i="24"/>
  <c r="AG62" i="24" s="1"/>
  <c r="X62" i="24"/>
  <c r="AD57" i="24"/>
  <c r="AO57" i="24" s="1"/>
  <c r="X29" i="24"/>
  <c r="Q24" i="24"/>
  <c r="AD24" i="24" s="1"/>
  <c r="AO24" i="24" s="1"/>
  <c r="R24" i="24"/>
  <c r="AD51" i="24"/>
  <c r="AO51" i="24" s="1"/>
  <c r="AD89" i="24"/>
  <c r="AO89" i="24" s="1"/>
  <c r="AD88" i="24"/>
  <c r="AO88" i="24" s="1"/>
  <c r="AE23" i="24"/>
  <c r="AP23" i="24" s="1"/>
  <c r="AF18" i="24"/>
  <c r="AG18" i="24" s="1"/>
  <c r="X18" i="24"/>
  <c r="R56" i="24"/>
  <c r="X23" i="24"/>
  <c r="AE4" i="24"/>
  <c r="AP4" i="24" s="1"/>
  <c r="AQ4" i="24" s="1"/>
  <c r="R74" i="24"/>
  <c r="Q54" i="24"/>
  <c r="AE54" i="24" s="1"/>
  <c r="AP54" i="24" s="1"/>
  <c r="AD70" i="24"/>
  <c r="AO70" i="24" s="1"/>
  <c r="X36" i="24"/>
  <c r="AD66" i="24"/>
  <c r="AO66" i="24" s="1"/>
  <c r="AD42" i="24"/>
  <c r="AO42" i="24" s="1"/>
  <c r="R52" i="24"/>
  <c r="R22" i="24"/>
  <c r="AH7" i="24"/>
  <c r="AI7" i="24" s="1"/>
  <c r="AJ7" i="24" s="1"/>
  <c r="AD27" i="24"/>
  <c r="AO27" i="24" s="1"/>
  <c r="R19" i="24"/>
  <c r="X13" i="24"/>
  <c r="AF5" i="24"/>
  <c r="AG5" i="24" s="1"/>
  <c r="X5" i="24"/>
  <c r="R26" i="24"/>
  <c r="AF26" i="24" s="1"/>
  <c r="X46" i="24"/>
  <c r="X55" i="24"/>
  <c r="X77" i="24"/>
  <c r="AF85" i="24"/>
  <c r="AG85" i="24" s="1"/>
  <c r="X85" i="24"/>
  <c r="AF56" i="24"/>
  <c r="AG56" i="24" s="1"/>
  <c r="X56" i="24"/>
  <c r="AH37" i="24"/>
  <c r="AI37" i="24" s="1"/>
  <c r="AJ37" i="24" s="1"/>
  <c r="X21" i="24"/>
  <c r="Q26" i="24"/>
  <c r="R21" i="24"/>
  <c r="AF21" i="24" s="1"/>
  <c r="AE7" i="24"/>
  <c r="AP7" i="24" s="1"/>
  <c r="AQ7" i="24" s="1"/>
  <c r="AE37" i="24"/>
  <c r="AP37" i="24" s="1"/>
  <c r="AE73" i="24"/>
  <c r="AP73" i="24" s="1"/>
  <c r="R6" i="24"/>
  <c r="Q2" i="24"/>
  <c r="AD2" i="24" s="1"/>
  <c r="AO2" i="24" s="1"/>
  <c r="X65" i="24"/>
  <c r="AG65" i="24"/>
  <c r="AF65" i="24"/>
  <c r="AH65" i="24" s="1"/>
  <c r="AI65" i="24" s="1"/>
  <c r="AJ65" i="24" s="1"/>
  <c r="AC65" i="24" s="1"/>
  <c r="X68" i="24"/>
  <c r="AF68" i="24"/>
  <c r="AG68" i="24" s="1"/>
  <c r="AF78" i="24"/>
  <c r="X78" i="24"/>
  <c r="AG78" i="24"/>
  <c r="AF53" i="24"/>
  <c r="X53" i="24"/>
  <c r="AG53" i="24"/>
  <c r="Q63" i="24"/>
  <c r="AD54" i="24"/>
  <c r="AO54" i="24" s="1"/>
  <c r="AD77" i="24"/>
  <c r="AO77" i="24" s="1"/>
  <c r="R82" i="24"/>
  <c r="Q79" i="24"/>
  <c r="AE79" i="24" s="1"/>
  <c r="AP79" i="24" s="1"/>
  <c r="AF75" i="24"/>
  <c r="AH75" i="24" s="1"/>
  <c r="AI75" i="24" s="1"/>
  <c r="AJ75" i="24" s="1"/>
  <c r="X75" i="24"/>
  <c r="Q86" i="24"/>
  <c r="AE86" i="24" s="1"/>
  <c r="AP86" i="24" s="1"/>
  <c r="Q83" i="24"/>
  <c r="AD83" i="24" s="1"/>
  <c r="AO83" i="24" s="1"/>
  <c r="Q62" i="24"/>
  <c r="AE62" i="24" s="1"/>
  <c r="AP62" i="24" s="1"/>
  <c r="X54" i="24"/>
  <c r="R77" i="24"/>
  <c r="AF77" i="24" s="1"/>
  <c r="X67" i="24"/>
  <c r="X33" i="24"/>
  <c r="AD85" i="24"/>
  <c r="AO85" i="24" s="1"/>
  <c r="R47" i="24"/>
  <c r="AF47" i="24" s="1"/>
  <c r="R46" i="24"/>
  <c r="AF46" i="24" s="1"/>
  <c r="AE36" i="24"/>
  <c r="AP36" i="24" s="1"/>
  <c r="R62" i="24"/>
  <c r="AE42" i="24"/>
  <c r="AP42" i="24" s="1"/>
  <c r="Q49" i="24"/>
  <c r="AF49" i="24" s="1"/>
  <c r="AE22" i="24"/>
  <c r="AP22" i="24" s="1"/>
  <c r="AD37" i="24"/>
  <c r="AO37" i="24" s="1"/>
  <c r="R30" i="24"/>
  <c r="AE19" i="24"/>
  <c r="AP19" i="24" s="1"/>
  <c r="X49" i="24"/>
  <c r="AE26" i="24"/>
  <c r="AP26" i="24" s="1"/>
  <c r="R17" i="24"/>
  <c r="X44" i="24"/>
  <c r="AH63" i="24"/>
  <c r="AI63" i="24" s="1"/>
  <c r="AJ63" i="24" s="1"/>
  <c r="AH53" i="24"/>
  <c r="AI53" i="24" s="1"/>
  <c r="AJ53" i="24" s="1"/>
  <c r="AH66" i="24"/>
  <c r="AI66" i="24" s="1"/>
  <c r="AJ66" i="24" s="1"/>
  <c r="AH72" i="24"/>
  <c r="AI72" i="24" s="1"/>
  <c r="AJ72" i="24" s="1"/>
  <c r="AC72" i="24" s="1"/>
  <c r="AF89" i="24"/>
  <c r="AH89" i="24" s="1"/>
  <c r="AI89" i="24" s="1"/>
  <c r="AJ89" i="24" s="1"/>
  <c r="X89" i="24"/>
  <c r="AE31" i="24"/>
  <c r="AP31" i="24" s="1"/>
  <c r="X20" i="24"/>
  <c r="R14" i="24"/>
  <c r="AF14" i="24" s="1"/>
  <c r="AG7" i="24"/>
  <c r="AF7" i="24"/>
  <c r="X7" i="24"/>
  <c r="AD8" i="24"/>
  <c r="AO8" i="24" s="1"/>
  <c r="X38" i="24"/>
  <c r="AF38" i="24"/>
  <c r="AG38" i="24" s="1"/>
  <c r="Q33" i="24"/>
  <c r="AD33" i="24" s="1"/>
  <c r="AO33" i="24" s="1"/>
  <c r="AE89" i="24"/>
  <c r="AP89" i="24" s="1"/>
  <c r="AH3" i="24"/>
  <c r="AI3" i="24" s="1"/>
  <c r="AJ3" i="24" s="1"/>
  <c r="R7" i="24"/>
  <c r="AG73" i="24"/>
  <c r="AF73" i="24"/>
  <c r="AH73" i="24" s="1"/>
  <c r="AI73" i="24" s="1"/>
  <c r="AJ73" i="24" s="1"/>
  <c r="AC73" i="24" s="1"/>
  <c r="X73" i="24"/>
  <c r="AH85" i="24"/>
  <c r="AI85" i="24" s="1"/>
  <c r="AJ85" i="24" s="1"/>
  <c r="Q12" i="24"/>
  <c r="AD12" i="24" s="1"/>
  <c r="AO12" i="24" s="1"/>
  <c r="AD34" i="24"/>
  <c r="AO34" i="24" s="1"/>
  <c r="X31" i="24"/>
  <c r="Q18" i="24"/>
  <c r="AD18" i="24" s="1"/>
  <c r="AO18" i="24" s="1"/>
  <c r="AD13" i="24"/>
  <c r="AO13" i="24" s="1"/>
  <c r="Q8" i="24"/>
  <c r="AE8" i="24" s="1"/>
  <c r="AP8" i="24" s="1"/>
  <c r="R18" i="24"/>
  <c r="AE21" i="24"/>
  <c r="AP21" i="24" s="1"/>
  <c r="AQ21" i="24" s="1"/>
  <c r="AE55" i="24"/>
  <c r="AP55" i="24" s="1"/>
  <c r="AQ55" i="24" s="1"/>
  <c r="AE80" i="24"/>
  <c r="AP80" i="24" s="1"/>
  <c r="AQ80" i="24" s="1"/>
  <c r="X9" i="24"/>
  <c r="AF9" i="24"/>
  <c r="AG9" i="24" s="1"/>
  <c r="AD16" i="24"/>
  <c r="AO16" i="24" s="1"/>
  <c r="R70" i="24"/>
  <c r="AF70" i="24" s="1"/>
  <c r="Q74" i="24"/>
  <c r="AF74" i="24" s="1"/>
  <c r="AD68" i="24"/>
  <c r="AO68" i="24" s="1"/>
  <c r="Q71" i="24"/>
  <c r="AD71" i="24" s="1"/>
  <c r="AO71" i="24" s="1"/>
  <c r="AD63" i="24"/>
  <c r="AO63" i="24" s="1"/>
  <c r="AD48" i="24"/>
  <c r="AO48" i="24" s="1"/>
  <c r="AD40" i="24"/>
  <c r="AO40" i="24" s="1"/>
  <c r="AE33" i="24"/>
  <c r="AP33" i="24" s="1"/>
  <c r="X25" i="24"/>
  <c r="AD72" i="24"/>
  <c r="AO72" i="24" s="1"/>
  <c r="AD81" i="24"/>
  <c r="AO81" i="24" s="1"/>
  <c r="Q67" i="24"/>
  <c r="AF67" i="24" s="1"/>
  <c r="AD60" i="24"/>
  <c r="AO60" i="24" s="1"/>
  <c r="AQ60" i="24" s="1"/>
  <c r="Q42" i="24"/>
  <c r="AF42" i="24" s="1"/>
  <c r="AE46" i="24"/>
  <c r="AP46" i="24" s="1"/>
  <c r="AQ46" i="24" s="1"/>
  <c r="AE32" i="24"/>
  <c r="AP32" i="24" s="1"/>
  <c r="AQ32" i="24" s="1"/>
  <c r="R44" i="24"/>
  <c r="AF44" i="24" s="1"/>
  <c r="AD47" i="24"/>
  <c r="AO47" i="24" s="1"/>
  <c r="AQ47" i="24" s="1"/>
  <c r="Q30" i="24"/>
  <c r="AF30" i="24" s="1"/>
  <c r="AD22" i="24"/>
  <c r="AO22" i="24" s="1"/>
  <c r="AD19" i="24"/>
  <c r="AO19" i="24" s="1"/>
  <c r="X15" i="24"/>
  <c r="AH68" i="24"/>
  <c r="AI68" i="24" s="1"/>
  <c r="AJ68" i="24" s="1"/>
  <c r="AD56" i="24"/>
  <c r="AO56" i="24" s="1"/>
  <c r="AH9" i="24"/>
  <c r="AI9" i="24" s="1"/>
  <c r="AJ9" i="24" s="1"/>
  <c r="X30" i="24"/>
  <c r="X12" i="24"/>
  <c r="AF12" i="24"/>
  <c r="AH12" i="24" s="1"/>
  <c r="AI12" i="24" s="1"/>
  <c r="AJ12" i="24" s="1"/>
  <c r="X2" i="24"/>
  <c r="AT11" i="24" s="1"/>
  <c r="AD38" i="24"/>
  <c r="AO38" i="24" s="1"/>
  <c r="X19" i="24"/>
  <c r="AF19" i="24"/>
  <c r="AG19" i="24" s="1"/>
  <c r="AE16" i="24"/>
  <c r="AP16" i="24" s="1"/>
  <c r="AE51" i="24"/>
  <c r="AP51" i="24" s="1"/>
  <c r="AE81" i="24"/>
  <c r="AP81" i="24" s="1"/>
  <c r="X8" i="24"/>
  <c r="Q15" i="24"/>
  <c r="AD15" i="24" s="1"/>
  <c r="AO15" i="24" s="1"/>
  <c r="AF66" i="24"/>
  <c r="AG66" i="24" s="1"/>
  <c r="X66" i="24"/>
  <c r="AE63" i="24"/>
  <c r="AP63" i="24" s="1"/>
  <c r="AE49" i="24"/>
  <c r="AP49" i="24" s="1"/>
  <c r="AE40" i="24"/>
  <c r="AP40" i="24" s="1"/>
  <c r="AD76" i="24"/>
  <c r="AO76" i="24" s="1"/>
  <c r="Q52" i="24"/>
  <c r="AE52" i="24" s="1"/>
  <c r="AP52" i="24" s="1"/>
  <c r="X28" i="24"/>
  <c r="Q43" i="24"/>
  <c r="AD43" i="24" s="1"/>
  <c r="AO43" i="24" s="1"/>
  <c r="AE9" i="24"/>
  <c r="AP9" i="24" s="1"/>
  <c r="AQ9" i="24" s="1"/>
  <c r="X34" i="24"/>
  <c r="AF34" i="24"/>
  <c r="AH34" i="24" s="1"/>
  <c r="AI34" i="24" s="1"/>
  <c r="AJ34" i="24" s="1"/>
  <c r="Q45" i="24"/>
  <c r="AD45" i="24" s="1"/>
  <c r="AO45" i="24" s="1"/>
  <c r="AD35" i="24"/>
  <c r="AO35" i="24" s="1"/>
  <c r="AQ35" i="24" s="1"/>
  <c r="Q25" i="24"/>
  <c r="AF25" i="24" s="1"/>
  <c r="R25" i="24"/>
  <c r="X10" i="24"/>
  <c r="AD26" i="24"/>
  <c r="AO26" i="24" s="1"/>
  <c r="AF51" i="24"/>
  <c r="AG51" i="24" s="1"/>
  <c r="X51" i="24"/>
  <c r="X48" i="24"/>
  <c r="AF48" i="24"/>
  <c r="AG48" i="24" s="1"/>
  <c r="AH69" i="24"/>
  <c r="AI69" i="24" s="1"/>
  <c r="AJ69" i="24" s="1"/>
  <c r="AH78" i="24"/>
  <c r="AI78" i="24" s="1"/>
  <c r="AJ78" i="24" s="1"/>
  <c r="AC78" i="24" s="1"/>
  <c r="AH80" i="24"/>
  <c r="AI80" i="24" s="1"/>
  <c r="AJ80" i="24" s="1"/>
  <c r="AF86" i="24"/>
  <c r="AG86" i="24" s="1"/>
  <c r="X86" i="24"/>
  <c r="R29" i="24"/>
  <c r="X26" i="24"/>
  <c r="Q13" i="24"/>
  <c r="AF13" i="24" s="1"/>
  <c r="R38" i="24"/>
  <c r="AD14" i="24"/>
  <c r="AO14" i="24" s="1"/>
  <c r="AE88" i="24"/>
  <c r="AP88" i="24" s="1"/>
  <c r="AF3" i="24"/>
  <c r="AG3" i="24" s="1"/>
  <c r="X3" i="24"/>
  <c r="X72" i="24"/>
  <c r="AF72" i="24"/>
  <c r="AG72" i="24"/>
  <c r="X76" i="24"/>
  <c r="AF76" i="24"/>
  <c r="AH76" i="24" s="1"/>
  <c r="AI76" i="24" s="1"/>
  <c r="AJ76" i="24" s="1"/>
  <c r="AE64" i="24"/>
  <c r="AP64" i="24" s="1"/>
  <c r="AQ64" i="24" s="1"/>
  <c r="AD25" i="24"/>
  <c r="AO25" i="24" s="1"/>
  <c r="AG63" i="24"/>
  <c r="AF63" i="24"/>
  <c r="X63" i="24"/>
  <c r="Q58" i="24"/>
  <c r="AD58" i="24" s="1"/>
  <c r="AO58" i="24" s="1"/>
  <c r="AE43" i="24"/>
  <c r="AP43" i="24" s="1"/>
  <c r="R87" i="24"/>
  <c r="AF80" i="24"/>
  <c r="X80" i="24"/>
  <c r="AG80" i="24"/>
  <c r="AE66" i="24"/>
  <c r="AP66" i="24" s="1"/>
  <c r="AE68" i="24"/>
  <c r="AP68" i="24" s="1"/>
  <c r="Q84" i="24"/>
  <c r="AF84" i="24" s="1"/>
  <c r="R84" i="24"/>
  <c r="R54" i="24"/>
  <c r="R57" i="24"/>
  <c r="R61" i="24"/>
  <c r="Q59" i="24"/>
  <c r="AE59" i="24" s="1"/>
  <c r="AP59" i="24" s="1"/>
  <c r="AE50" i="24"/>
  <c r="AP50" i="24" s="1"/>
  <c r="AE78" i="24"/>
  <c r="AP78" i="24" s="1"/>
  <c r="Q31" i="24"/>
  <c r="AF31" i="24" s="1"/>
  <c r="AE25" i="24"/>
  <c r="AP25" i="24" s="1"/>
  <c r="AD62" i="24"/>
  <c r="AO62" i="24" s="1"/>
  <c r="R60" i="24"/>
  <c r="AF60" i="24" s="1"/>
  <c r="AF57" i="24"/>
  <c r="AG57" i="24" s="1"/>
  <c r="X57" i="24"/>
  <c r="X39" i="24"/>
  <c r="AG39" i="24"/>
  <c r="AF39" i="24"/>
  <c r="AH39" i="24" s="1"/>
  <c r="AI39" i="24" s="1"/>
  <c r="AJ39" i="24" s="1"/>
  <c r="AC39" i="24" s="1"/>
  <c r="AE28" i="24"/>
  <c r="AP28" i="24" s="1"/>
  <c r="AQ28" i="24" s="1"/>
  <c r="R49" i="24"/>
  <c r="AG43" i="24"/>
  <c r="X43" i="24"/>
  <c r="AF43" i="24"/>
  <c r="AH43" i="24" s="1"/>
  <c r="AI43" i="24" s="1"/>
  <c r="AJ43" i="24" s="1"/>
  <c r="AC43" i="24" s="1"/>
  <c r="AF41" i="24"/>
  <c r="AH41" i="24" s="1"/>
  <c r="AI41" i="24" s="1"/>
  <c r="AJ41" i="24" s="1"/>
  <c r="X41" i="24"/>
  <c r="AD23" i="24"/>
  <c r="AO23" i="24" s="1"/>
  <c r="R32" i="24"/>
  <c r="AF32" i="24" s="1"/>
  <c r="R35" i="24"/>
  <c r="AG40" i="24"/>
  <c r="X40" i="24"/>
  <c r="AF40" i="24"/>
  <c r="AH40" i="24" s="1"/>
  <c r="AI40" i="24" s="1"/>
  <c r="AJ40" i="24" s="1"/>
  <c r="AC40" i="24" s="1"/>
  <c r="AH19" i="24"/>
  <c r="AI19" i="24" s="1"/>
  <c r="AJ19" i="24" s="1"/>
  <c r="X59" i="24"/>
  <c r="AH35" i="24"/>
  <c r="AI35" i="24" s="1"/>
  <c r="AJ35" i="24" s="1"/>
  <c r="X70" i="24"/>
  <c r="AE56" i="24"/>
  <c r="AP56" i="24" s="1"/>
  <c r="X45" i="24"/>
  <c r="R28" i="24"/>
  <c r="AF28" i="24" s="1"/>
  <c r="X35" i="24"/>
  <c r="AF35" i="24"/>
  <c r="AG35" i="24"/>
  <c r="X17" i="24"/>
  <c r="AF17" i="24"/>
  <c r="AH17" i="24" s="1"/>
  <c r="AI17" i="24" s="1"/>
  <c r="AJ17" i="24" s="1"/>
  <c r="Q11" i="24"/>
  <c r="AE14" i="24"/>
  <c r="AP14" i="24" s="1"/>
  <c r="R4" i="24"/>
  <c r="AF4" i="24" s="1"/>
  <c r="AE38" i="24"/>
  <c r="AP38" i="24" s="1"/>
  <c r="Q10" i="24"/>
  <c r="AE10" i="24" s="1"/>
  <c r="AP10" i="24" s="1"/>
  <c r="Q29" i="24"/>
  <c r="AD29" i="24" s="1"/>
  <c r="AO29" i="24" s="1"/>
  <c r="AE57" i="24"/>
  <c r="AP57" i="24" s="1"/>
  <c r="AE6" i="24"/>
  <c r="AP6" i="24" s="1"/>
  <c r="AQ6" i="24" s="1"/>
  <c r="AE76" i="24"/>
  <c r="AP76" i="24" s="1"/>
  <c r="AE77" i="24"/>
  <c r="AP77" i="24" s="1"/>
  <c r="X6" i="24"/>
  <c r="AF6" i="24"/>
  <c r="AH6" i="24" s="1"/>
  <c r="AI6" i="24" s="1"/>
  <c r="AJ6" i="24" s="1"/>
  <c r="AC6" i="24" s="1"/>
  <c r="AG6" i="24"/>
  <c r="X4" i="24"/>
  <c r="Q16" i="24"/>
  <c r="AF16" i="24" s="1"/>
  <c r="X64" i="24"/>
  <c r="AF64" i="24"/>
  <c r="AG64" i="24" s="1"/>
  <c r="AH38" i="24"/>
  <c r="AI38" i="24" s="1"/>
  <c r="AJ38" i="24" s="1"/>
  <c r="AH51" i="24"/>
  <c r="AI51" i="24" s="1"/>
  <c r="AJ51" i="24" s="1"/>
  <c r="R55" i="24"/>
  <c r="AF55" i="24" s="1"/>
  <c r="AD31" i="24"/>
  <c r="AO31" i="24" s="1"/>
  <c r="R34" i="24"/>
  <c r="Q17" i="24"/>
  <c r="AE17" i="24" s="1"/>
  <c r="AP17" i="24" s="1"/>
  <c r="Q20" i="24"/>
  <c r="AD20" i="24" s="1"/>
  <c r="AO20" i="24" s="1"/>
  <c r="R12" i="24"/>
  <c r="AF37" i="24"/>
  <c r="AG37" i="24" s="1"/>
  <c r="X37" i="24"/>
  <c r="X27" i="24"/>
  <c r="AF27" i="24"/>
  <c r="AH27" i="24" s="1"/>
  <c r="AI27" i="24" s="1"/>
  <c r="AJ27" i="24" s="1"/>
  <c r="AE53" i="24"/>
  <c r="AP53" i="24" s="1"/>
  <c r="AE72" i="24"/>
  <c r="AP72" i="24" s="1"/>
  <c r="AE85" i="24"/>
  <c r="AP85" i="24" s="1"/>
  <c r="Q3" i="24"/>
  <c r="AE3" i="24" s="1"/>
  <c r="AP3" i="24" s="1"/>
  <c r="AQ43" i="22"/>
  <c r="AQ79" i="22"/>
  <c r="AQ38" i="22"/>
  <c r="AQ14" i="22"/>
  <c r="AM7" i="22"/>
  <c r="AT7" i="22"/>
  <c r="AH43" i="22"/>
  <c r="AI43" i="22" s="1"/>
  <c r="AJ43" i="22" s="1"/>
  <c r="R37" i="22"/>
  <c r="AD56" i="22"/>
  <c r="AO56" i="22" s="1"/>
  <c r="AD65" i="22"/>
  <c r="AO65" i="22" s="1"/>
  <c r="R21" i="22"/>
  <c r="AF21" i="22" s="1"/>
  <c r="AE66" i="22"/>
  <c r="AP66" i="22" s="1"/>
  <c r="AE84" i="22"/>
  <c r="AP84" i="22" s="1"/>
  <c r="Q7" i="22"/>
  <c r="AH6" i="22"/>
  <c r="AI6" i="22" s="1"/>
  <c r="AJ6" i="22" s="1"/>
  <c r="AC6" i="22" s="1"/>
  <c r="Q65" i="22"/>
  <c r="R65" i="22"/>
  <c r="Q57" i="22"/>
  <c r="X19" i="22"/>
  <c r="X21" i="22"/>
  <c r="R20" i="22"/>
  <c r="Q20" i="22"/>
  <c r="AE11" i="22"/>
  <c r="AP11" i="22" s="1"/>
  <c r="X83" i="22"/>
  <c r="Q47" i="22"/>
  <c r="AG16" i="22"/>
  <c r="AF16" i="22"/>
  <c r="X16" i="22"/>
  <c r="AE29" i="22"/>
  <c r="AP29" i="22" s="1"/>
  <c r="R55" i="22"/>
  <c r="X59" i="22"/>
  <c r="R19" i="22"/>
  <c r="AE88" i="22"/>
  <c r="AP88" i="22" s="1"/>
  <c r="R3" i="22"/>
  <c r="AF3" i="22" s="1"/>
  <c r="R15" i="22"/>
  <c r="AF15" i="22" s="1"/>
  <c r="Q41" i="22"/>
  <c r="AE53" i="22"/>
  <c r="AP53" i="22" s="1"/>
  <c r="Q22" i="22"/>
  <c r="AF22" i="22" s="1"/>
  <c r="X8" i="22"/>
  <c r="R61" i="22"/>
  <c r="AQ13" i="22"/>
  <c r="AH38" i="22"/>
  <c r="AI38" i="22" s="1"/>
  <c r="AJ38" i="22" s="1"/>
  <c r="AE7" i="22"/>
  <c r="AP7" i="22" s="1"/>
  <c r="AD17" i="22"/>
  <c r="AO17" i="22" s="1"/>
  <c r="Q2" i="22"/>
  <c r="AD2" i="22" s="1"/>
  <c r="AO2" i="22" s="1"/>
  <c r="AD9" i="22"/>
  <c r="AO9" i="22" s="1"/>
  <c r="X4" i="22"/>
  <c r="AD11" i="22"/>
  <c r="AO11" i="22" s="1"/>
  <c r="Q89" i="22"/>
  <c r="AD61" i="22"/>
  <c r="AO61" i="22" s="1"/>
  <c r="AG88" i="22"/>
  <c r="AF88" i="22"/>
  <c r="X88" i="22"/>
  <c r="AE5" i="22"/>
  <c r="AP5" i="22" s="1"/>
  <c r="AD70" i="22"/>
  <c r="AO70" i="22" s="1"/>
  <c r="AE52" i="22"/>
  <c r="AP52" i="22" s="1"/>
  <c r="AF2" i="22"/>
  <c r="AH2" i="22" s="1"/>
  <c r="AI2" i="22" s="1"/>
  <c r="AJ2" i="22" s="1"/>
  <c r="X2" i="22"/>
  <c r="X22" i="22"/>
  <c r="R52" i="22"/>
  <c r="X11" i="22"/>
  <c r="AF11" i="22"/>
  <c r="AH11" i="22" s="1"/>
  <c r="AI11" i="22" s="1"/>
  <c r="AJ11" i="22" s="1"/>
  <c r="R11" i="22"/>
  <c r="X69" i="22"/>
  <c r="AE61" i="22"/>
  <c r="AP61" i="22" s="1"/>
  <c r="R59" i="22"/>
  <c r="AF59" i="22" s="1"/>
  <c r="AE50" i="22"/>
  <c r="AP50" i="22" s="1"/>
  <c r="AQ50" i="22" s="1"/>
  <c r="Q58" i="22"/>
  <c r="AD58" i="22" s="1"/>
  <c r="AO58" i="22" s="1"/>
  <c r="R56" i="22"/>
  <c r="X40" i="22"/>
  <c r="X74" i="22"/>
  <c r="X82" i="22"/>
  <c r="AE30" i="22"/>
  <c r="AP30" i="22" s="1"/>
  <c r="X81" i="22"/>
  <c r="R70" i="22"/>
  <c r="AD60" i="22"/>
  <c r="AO60" i="22" s="1"/>
  <c r="Q68" i="22"/>
  <c r="R57" i="22"/>
  <c r="AF57" i="22" s="1"/>
  <c r="AE64" i="22"/>
  <c r="AP64" i="22" s="1"/>
  <c r="X47" i="22"/>
  <c r="X35" i="22"/>
  <c r="AH16" i="22"/>
  <c r="AI16" i="22" s="1"/>
  <c r="AJ16" i="22" s="1"/>
  <c r="AC16" i="22" s="1"/>
  <c r="AF61" i="22"/>
  <c r="AH61" i="22" s="1"/>
  <c r="AI61" i="22" s="1"/>
  <c r="AJ61" i="22" s="1"/>
  <c r="X61" i="22"/>
  <c r="AF70" i="22"/>
  <c r="AH70" i="22" s="1"/>
  <c r="AI70" i="22" s="1"/>
  <c r="AJ70" i="22" s="1"/>
  <c r="X70" i="22"/>
  <c r="AF44" i="22"/>
  <c r="X44" i="22"/>
  <c r="AG44" i="22"/>
  <c r="X66" i="22"/>
  <c r="AH84" i="22"/>
  <c r="AI84" i="22" s="1"/>
  <c r="AJ84" i="22" s="1"/>
  <c r="AC84" i="22" s="1"/>
  <c r="X49" i="22"/>
  <c r="AD30" i="22"/>
  <c r="AO30" i="22" s="1"/>
  <c r="AD37" i="22"/>
  <c r="AO37" i="22" s="1"/>
  <c r="X15" i="22"/>
  <c r="AD69" i="22"/>
  <c r="AO69" i="22" s="1"/>
  <c r="AD21" i="22"/>
  <c r="AO21" i="22" s="1"/>
  <c r="AQ21" i="22" s="1"/>
  <c r="Q71" i="22"/>
  <c r="AD71" i="22" s="1"/>
  <c r="AO71" i="22" s="1"/>
  <c r="R84" i="22"/>
  <c r="X77" i="22"/>
  <c r="AF86" i="22"/>
  <c r="AH86" i="22" s="1"/>
  <c r="AI86" i="22" s="1"/>
  <c r="AJ86" i="22" s="1"/>
  <c r="X86" i="22"/>
  <c r="R69" i="22"/>
  <c r="AF69" i="22" s="1"/>
  <c r="Q87" i="22"/>
  <c r="AD87" i="22" s="1"/>
  <c r="AO87" i="22" s="1"/>
  <c r="AE60" i="22"/>
  <c r="AP60" i="22" s="1"/>
  <c r="AE62" i="22"/>
  <c r="AP62" i="22" s="1"/>
  <c r="R68" i="22"/>
  <c r="X50" i="22"/>
  <c r="R46" i="22"/>
  <c r="Q36" i="22"/>
  <c r="AD36" i="22" s="1"/>
  <c r="AO36" i="22" s="1"/>
  <c r="Q62" i="22"/>
  <c r="AD57" i="22"/>
  <c r="AO57" i="22" s="1"/>
  <c r="AE28" i="22"/>
  <c r="AP28" i="22" s="1"/>
  <c r="R58" i="22"/>
  <c r="AE15" i="22"/>
  <c r="AP15" i="22" s="1"/>
  <c r="AG84" i="22"/>
  <c r="AF84" i="22"/>
  <c r="X84" i="22"/>
  <c r="AH41" i="22"/>
  <c r="AI41" i="22" s="1"/>
  <c r="AJ41" i="22" s="1"/>
  <c r="AC41" i="22" s="1"/>
  <c r="X48" i="22"/>
  <c r="AH88" i="22"/>
  <c r="AI88" i="22" s="1"/>
  <c r="AJ88" i="22" s="1"/>
  <c r="AC88" i="22" s="1"/>
  <c r="AE17" i="22"/>
  <c r="AP17" i="22" s="1"/>
  <c r="AD42" i="22"/>
  <c r="AO42" i="22" s="1"/>
  <c r="AQ42" i="22" s="1"/>
  <c r="AD27" i="22"/>
  <c r="AO27" i="22" s="1"/>
  <c r="AD15" i="22"/>
  <c r="AO15" i="22" s="1"/>
  <c r="R40" i="22"/>
  <c r="AF40" i="22" s="1"/>
  <c r="X34" i="22"/>
  <c r="AD59" i="22"/>
  <c r="AO59" i="22" s="1"/>
  <c r="AQ59" i="22" s="1"/>
  <c r="AD39" i="22"/>
  <c r="AO39" i="22" s="1"/>
  <c r="AD52" i="22"/>
  <c r="AO52" i="22" s="1"/>
  <c r="AD66" i="22"/>
  <c r="AO66" i="22" s="1"/>
  <c r="AD83" i="22"/>
  <c r="AO83" i="22" s="1"/>
  <c r="Q33" i="22"/>
  <c r="AE33" i="22" s="1"/>
  <c r="AP33" i="22" s="1"/>
  <c r="AF20" i="22"/>
  <c r="AH20" i="22" s="1"/>
  <c r="AI20" i="22" s="1"/>
  <c r="AJ20" i="22" s="1"/>
  <c r="X20" i="22"/>
  <c r="R23" i="22"/>
  <c r="AE19" i="22"/>
  <c r="AP19" i="22" s="1"/>
  <c r="AE72" i="22"/>
  <c r="AP72" i="22" s="1"/>
  <c r="AE69" i="22"/>
  <c r="AP69" i="22" s="1"/>
  <c r="AD3" i="22"/>
  <c r="AO3" i="22" s="1"/>
  <c r="Q39" i="22"/>
  <c r="R39" i="22"/>
  <c r="R28" i="22"/>
  <c r="R4" i="22"/>
  <c r="AF53" i="22"/>
  <c r="AG53" i="22" s="1"/>
  <c r="X53" i="22"/>
  <c r="Q35" i="22"/>
  <c r="AF35" i="22" s="1"/>
  <c r="R12" i="22"/>
  <c r="Q12" i="22"/>
  <c r="AE12" i="22" s="1"/>
  <c r="AP12" i="22" s="1"/>
  <c r="AM5" i="22"/>
  <c r="AT5" i="22"/>
  <c r="Q18" i="22"/>
  <c r="AE18" i="22" s="1"/>
  <c r="AP18" i="22" s="1"/>
  <c r="R26" i="22"/>
  <c r="X28" i="22"/>
  <c r="AF28" i="22"/>
  <c r="AG28" i="22" s="1"/>
  <c r="AF76" i="22"/>
  <c r="AG76" i="22" s="1"/>
  <c r="X76" i="22"/>
  <c r="X24" i="22"/>
  <c r="AF24" i="22"/>
  <c r="AH24" i="22" s="1"/>
  <c r="AI24" i="22" s="1"/>
  <c r="AJ24" i="22" s="1"/>
  <c r="AD18" i="22"/>
  <c r="AO18" i="22" s="1"/>
  <c r="X78" i="22"/>
  <c r="AF78" i="22"/>
  <c r="AG78" i="22"/>
  <c r="AQ44" i="22"/>
  <c r="AD20" i="22"/>
  <c r="AO20" i="22" s="1"/>
  <c r="Q24" i="22"/>
  <c r="AE24" i="22" s="1"/>
  <c r="AP24" i="22" s="1"/>
  <c r="AD88" i="22"/>
  <c r="AO88" i="22" s="1"/>
  <c r="AE68" i="22"/>
  <c r="AP68" i="22" s="1"/>
  <c r="AH68" i="22"/>
  <c r="AI68" i="22" s="1"/>
  <c r="AJ68" i="22" s="1"/>
  <c r="X12" i="22"/>
  <c r="X89" i="22"/>
  <c r="AE77" i="22"/>
  <c r="AP77" i="22" s="1"/>
  <c r="AQ77" i="22" s="1"/>
  <c r="Q73" i="22"/>
  <c r="AD73" i="22" s="1"/>
  <c r="AO73" i="22" s="1"/>
  <c r="AF68" i="22"/>
  <c r="X68" i="22"/>
  <c r="AG68" i="22"/>
  <c r="AD84" i="22"/>
  <c r="AO84" i="22" s="1"/>
  <c r="Q75" i="22"/>
  <c r="Q86" i="22"/>
  <c r="AE86" i="22" s="1"/>
  <c r="AP86" i="22" s="1"/>
  <c r="R77" i="22"/>
  <c r="AF77" i="22" s="1"/>
  <c r="R82" i="22"/>
  <c r="AF82" i="22" s="1"/>
  <c r="Q76" i="22"/>
  <c r="AE76" i="22" s="1"/>
  <c r="AP76" i="22" s="1"/>
  <c r="AF56" i="22"/>
  <c r="AH56" i="22" s="1"/>
  <c r="AI56" i="22" s="1"/>
  <c r="AJ56" i="22" s="1"/>
  <c r="X56" i="22"/>
  <c r="R62" i="22"/>
  <c r="AF62" i="22" s="1"/>
  <c r="Q81" i="22"/>
  <c r="AD81" i="22" s="1"/>
  <c r="AO81" i="22" s="1"/>
  <c r="Q64" i="22"/>
  <c r="AF64" i="22" s="1"/>
  <c r="Q46" i="22"/>
  <c r="AD46" i="22" s="1"/>
  <c r="AO46" i="22" s="1"/>
  <c r="R60" i="22"/>
  <c r="AE27" i="22"/>
  <c r="AP27" i="22" s="1"/>
  <c r="X64" i="22"/>
  <c r="R25" i="22"/>
  <c r="X51" i="22"/>
  <c r="AH28" i="22"/>
  <c r="AI28" i="22" s="1"/>
  <c r="AJ28" i="22" s="1"/>
  <c r="AF52" i="22"/>
  <c r="X52" i="22"/>
  <c r="AG52" i="22"/>
  <c r="AD28" i="22"/>
  <c r="AO28" i="22" s="1"/>
  <c r="AD49" i="22"/>
  <c r="AO49" i="22" s="1"/>
  <c r="AF27" i="22"/>
  <c r="AG27" i="22" s="1"/>
  <c r="X27" i="22"/>
  <c r="AD86" i="22"/>
  <c r="AO86" i="22" s="1"/>
  <c r="AE48" i="22"/>
  <c r="AP48" i="22" s="1"/>
  <c r="AE82" i="22"/>
  <c r="AP82" i="22" s="1"/>
  <c r="AQ82" i="22" s="1"/>
  <c r="AE65" i="22"/>
  <c r="AP65" i="22" s="1"/>
  <c r="AE3" i="22"/>
  <c r="AP3" i="22" s="1"/>
  <c r="R32" i="22"/>
  <c r="R7" i="22"/>
  <c r="Q19" i="22"/>
  <c r="AD19" i="22" s="1"/>
  <c r="AO19" i="22" s="1"/>
  <c r="AQ19" i="22" s="1"/>
  <c r="X9" i="22"/>
  <c r="X67" i="22"/>
  <c r="R89" i="22"/>
  <c r="AF89" i="22" s="1"/>
  <c r="X63" i="22"/>
  <c r="AD62" i="22"/>
  <c r="AO62" i="22" s="1"/>
  <c r="X36" i="22"/>
  <c r="AE25" i="22"/>
  <c r="AP25" i="22" s="1"/>
  <c r="X14" i="22"/>
  <c r="AG14" i="22"/>
  <c r="AF14" i="22"/>
  <c r="AH14" i="22" s="1"/>
  <c r="AI14" i="22" s="1"/>
  <c r="AJ14" i="22" s="1"/>
  <c r="AE41" i="22"/>
  <c r="AP41" i="22" s="1"/>
  <c r="AE70" i="22"/>
  <c r="AP70" i="22" s="1"/>
  <c r="R9" i="22"/>
  <c r="AF9" i="22" s="1"/>
  <c r="X29" i="22"/>
  <c r="AG6" i="22"/>
  <c r="X6" i="22"/>
  <c r="AF6" i="22"/>
  <c r="Q34" i="22"/>
  <c r="AF34" i="22" s="1"/>
  <c r="AD53" i="22"/>
  <c r="AO53" i="22" s="1"/>
  <c r="Q45" i="22"/>
  <c r="AD45" i="22" s="1"/>
  <c r="AO45" i="22" s="1"/>
  <c r="Q31" i="22"/>
  <c r="AF31" i="22" s="1"/>
  <c r="AD68" i="22"/>
  <c r="AO68" i="22" s="1"/>
  <c r="X39" i="22"/>
  <c r="AH55" i="22"/>
  <c r="AI55" i="22" s="1"/>
  <c r="AJ55" i="22" s="1"/>
  <c r="AQ40" i="22"/>
  <c r="AE73" i="22"/>
  <c r="AP73" i="22" s="1"/>
  <c r="AF26" i="22"/>
  <c r="AH26" i="22" s="1"/>
  <c r="AI26" i="22" s="1"/>
  <c r="AJ26" i="22" s="1"/>
  <c r="X26" i="22"/>
  <c r="R2" i="22"/>
  <c r="X57" i="22"/>
  <c r="X73" i="22"/>
  <c r="AF73" i="22"/>
  <c r="AH73" i="22" s="1"/>
  <c r="AI73" i="22" s="1"/>
  <c r="AJ73" i="22" s="1"/>
  <c r="R71" i="22"/>
  <c r="AE75" i="22"/>
  <c r="AP75" i="22" s="1"/>
  <c r="Q63" i="22"/>
  <c r="AD63" i="22" s="1"/>
  <c r="AO63" i="22" s="1"/>
  <c r="R45" i="22"/>
  <c r="AF46" i="22"/>
  <c r="AH46" i="22" s="1"/>
  <c r="AI46" i="22" s="1"/>
  <c r="AJ46" i="22" s="1"/>
  <c r="X46" i="22"/>
  <c r="AH33" i="22"/>
  <c r="AI33" i="22" s="1"/>
  <c r="AJ33" i="22" s="1"/>
  <c r="AC33" i="22" s="1"/>
  <c r="AH52" i="22"/>
  <c r="AI52" i="22" s="1"/>
  <c r="AJ52" i="22" s="1"/>
  <c r="AF87" i="22"/>
  <c r="AH87" i="22" s="1"/>
  <c r="AI87" i="22" s="1"/>
  <c r="AJ87" i="22" s="1"/>
  <c r="X87" i="22"/>
  <c r="X31" i="22"/>
  <c r="Q51" i="22"/>
  <c r="AF51" i="22" s="1"/>
  <c r="R47" i="22"/>
  <c r="AF47" i="22" s="1"/>
  <c r="AE37" i="22"/>
  <c r="AP37" i="22" s="1"/>
  <c r="AE47" i="22"/>
  <c r="AP47" i="22" s="1"/>
  <c r="AE89" i="22"/>
  <c r="AP89" i="22" s="1"/>
  <c r="AD26" i="22"/>
  <c r="AO26" i="22" s="1"/>
  <c r="AD22" i="22"/>
  <c r="AO22" i="22" s="1"/>
  <c r="Q67" i="22"/>
  <c r="AE67" i="22" s="1"/>
  <c r="AP67" i="22" s="1"/>
  <c r="AF41" i="22"/>
  <c r="X41" i="22"/>
  <c r="AG41" i="22"/>
  <c r="AD64" i="22"/>
  <c r="AO64" i="22" s="1"/>
  <c r="R48" i="22"/>
  <c r="AD10" i="22"/>
  <c r="AO10" i="22" s="1"/>
  <c r="X65" i="22"/>
  <c r="AF65" i="22"/>
  <c r="AH65" i="22" s="1"/>
  <c r="AI65" i="22" s="1"/>
  <c r="AJ65" i="22" s="1"/>
  <c r="AE20" i="22"/>
  <c r="AP20" i="22" s="1"/>
  <c r="AE49" i="22"/>
  <c r="AP49" i="22" s="1"/>
  <c r="X18" i="22"/>
  <c r="AG18" i="22"/>
  <c r="AF18" i="22"/>
  <c r="R76" i="22"/>
  <c r="R81" i="22"/>
  <c r="Q74" i="22"/>
  <c r="AE74" i="22" s="1"/>
  <c r="AP74" i="22" s="1"/>
  <c r="R75" i="22"/>
  <c r="AF75" i="22" s="1"/>
  <c r="R63" i="22"/>
  <c r="Q85" i="22"/>
  <c r="AD85" i="22" s="1"/>
  <c r="AO85" i="22" s="1"/>
  <c r="Q83" i="22"/>
  <c r="AF83" i="22" s="1"/>
  <c r="AE56" i="22"/>
  <c r="AP56" i="22" s="1"/>
  <c r="AF45" i="22"/>
  <c r="AH45" i="22" s="1"/>
  <c r="AI45" i="22" s="1"/>
  <c r="AJ45" i="22" s="1"/>
  <c r="AC45" i="22" s="1"/>
  <c r="X45" i="22"/>
  <c r="AG45" i="22"/>
  <c r="AG38" i="22"/>
  <c r="AF38" i="22"/>
  <c r="X38" i="22"/>
  <c r="AE36" i="22"/>
  <c r="AP36" i="22" s="1"/>
  <c r="R64" i="22"/>
  <c r="R66" i="22"/>
  <c r="AF66" i="22" s="1"/>
  <c r="AF43" i="22"/>
  <c r="X43" i="22"/>
  <c r="AG43" i="22"/>
  <c r="AH78" i="22"/>
  <c r="AI78" i="22" s="1"/>
  <c r="AJ78" i="22" s="1"/>
  <c r="AC78" i="22" s="1"/>
  <c r="AF72" i="22"/>
  <c r="AG72" i="22" s="1"/>
  <c r="X72" i="22"/>
  <c r="X80" i="22"/>
  <c r="AQ16" i="22"/>
  <c r="R49" i="22"/>
  <c r="AF49" i="22" s="1"/>
  <c r="AF42" i="22"/>
  <c r="AH42" i="22" s="1"/>
  <c r="AI42" i="22" s="1"/>
  <c r="AJ42" i="22" s="1"/>
  <c r="X42" i="22"/>
  <c r="AE26" i="22"/>
  <c r="AP26" i="22" s="1"/>
  <c r="X10" i="22"/>
  <c r="AF54" i="22"/>
  <c r="AG54" i="22" s="1"/>
  <c r="X54" i="22"/>
  <c r="X37" i="22"/>
  <c r="AF37" i="22"/>
  <c r="AG37" i="22" s="1"/>
  <c r="AD67" i="22"/>
  <c r="AO67" i="22" s="1"/>
  <c r="AF17" i="22"/>
  <c r="AH17" i="22" s="1"/>
  <c r="AI17" i="22" s="1"/>
  <c r="AJ17" i="22" s="1"/>
  <c r="X17" i="22"/>
  <c r="X23" i="22"/>
  <c r="R80" i="22"/>
  <c r="AF80" i="22" s="1"/>
  <c r="AF85" i="22"/>
  <c r="X85" i="22"/>
  <c r="AG85" i="22"/>
  <c r="Q80" i="22"/>
  <c r="AD80" i="22" s="1"/>
  <c r="AO80" i="22" s="1"/>
  <c r="AD75" i="22"/>
  <c r="AO75" i="22" s="1"/>
  <c r="AD89" i="22"/>
  <c r="AO89" i="22" s="1"/>
  <c r="Q72" i="22"/>
  <c r="AF71" i="22"/>
  <c r="AH71" i="22" s="1"/>
  <c r="AI71" i="22" s="1"/>
  <c r="AJ71" i="22" s="1"/>
  <c r="X71" i="22"/>
  <c r="X75" i="22"/>
  <c r="X62" i="22"/>
  <c r="R50" i="22"/>
  <c r="AF50" i="22" s="1"/>
  <c r="AE46" i="22"/>
  <c r="AP46" i="22" s="1"/>
  <c r="AG32" i="22"/>
  <c r="X32" i="22"/>
  <c r="AF32" i="22"/>
  <c r="AH32" i="22" s="1"/>
  <c r="AI32" i="22" s="1"/>
  <c r="AJ32" i="22" s="1"/>
  <c r="AC32" i="22" s="1"/>
  <c r="AE35" i="22"/>
  <c r="AP35" i="22" s="1"/>
  <c r="X58" i="22"/>
  <c r="AG60" i="22"/>
  <c r="X60" i="22"/>
  <c r="AF60" i="22"/>
  <c r="AH60" i="22" s="1"/>
  <c r="AI60" i="22" s="1"/>
  <c r="AJ60" i="22" s="1"/>
  <c r="AC60" i="22" s="1"/>
  <c r="AD32" i="22"/>
  <c r="AO32" i="22" s="1"/>
  <c r="AQ32" i="22" s="1"/>
  <c r="AD25" i="22"/>
  <c r="AO25" i="22" s="1"/>
  <c r="X55" i="22"/>
  <c r="AF55" i="22"/>
  <c r="AG55" i="22" s="1"/>
  <c r="AH44" i="22"/>
  <c r="AI44" i="22" s="1"/>
  <c r="AJ44" i="22" s="1"/>
  <c r="X90" i="22"/>
  <c r="AG79" i="22"/>
  <c r="AF79" i="22"/>
  <c r="AH79" i="22" s="1"/>
  <c r="AI79" i="22" s="1"/>
  <c r="AJ79" i="22" s="1"/>
  <c r="AC79" i="22" s="1"/>
  <c r="X79" i="22"/>
  <c r="AH85" i="22"/>
  <c r="AI85" i="22" s="1"/>
  <c r="AJ85" i="22" s="1"/>
  <c r="Q54" i="22"/>
  <c r="AD54" i="22" s="1"/>
  <c r="AO54" i="22" s="1"/>
  <c r="Q48" i="22"/>
  <c r="AF48" i="22" s="1"/>
  <c r="AD41" i="22"/>
  <c r="AO41" i="22" s="1"/>
  <c r="AH18" i="22"/>
  <c r="AI18" i="22" s="1"/>
  <c r="AJ18" i="22" s="1"/>
  <c r="AC18" i="22" s="1"/>
  <c r="X13" i="22"/>
  <c r="AF13" i="22"/>
  <c r="AH13" i="22" s="1"/>
  <c r="AI13" i="22" s="1"/>
  <c r="AJ13" i="22" s="1"/>
  <c r="X25" i="22"/>
  <c r="AF25" i="22"/>
  <c r="AG25" i="22" s="1"/>
  <c r="Q23" i="22"/>
  <c r="AF23" i="22" s="1"/>
  <c r="AD47" i="22"/>
  <c r="AO47" i="22" s="1"/>
  <c r="AD72" i="22"/>
  <c r="AO72" i="22" s="1"/>
  <c r="AD78" i="22"/>
  <c r="AO78" i="22" s="1"/>
  <c r="R17" i="22"/>
  <c r="AE57" i="22"/>
  <c r="AP57" i="22" s="1"/>
  <c r="AE55" i="22"/>
  <c r="AP55" i="22" s="1"/>
  <c r="AQ55" i="22" s="1"/>
  <c r="AE39" i="22"/>
  <c r="AP39" i="22" s="1"/>
  <c r="AE78" i="22"/>
  <c r="AP78" i="22" s="1"/>
  <c r="AE85" i="22"/>
  <c r="AP85" i="22" s="1"/>
  <c r="Q8" i="22"/>
  <c r="AD8" i="22" s="1"/>
  <c r="AO8" i="22" s="1"/>
  <c r="Q4" i="22"/>
  <c r="AE4" i="22" s="1"/>
  <c r="AP4" i="22" s="1"/>
  <c r="AE9" i="22"/>
  <c r="AP9" i="22" s="1"/>
  <c r="Q29" i="22"/>
  <c r="AD29" i="22" s="1"/>
  <c r="AO29" i="22" s="1"/>
  <c r="AQ29" i="22" s="1"/>
  <c r="AG33" i="22"/>
  <c r="X33" i="22"/>
  <c r="AF33" i="22"/>
  <c r="R30" i="22"/>
  <c r="Q5" i="22"/>
  <c r="Q6" i="22"/>
  <c r="AD6" i="22" s="1"/>
  <c r="AO6" i="22" s="1"/>
  <c r="R53" i="22"/>
  <c r="AF30" i="22"/>
  <c r="AG30" i="22" s="1"/>
  <c r="X30" i="22"/>
  <c r="Q10" i="22"/>
  <c r="AE10" i="22" s="1"/>
  <c r="AP10" i="22" s="1"/>
  <c r="X3" i="22"/>
  <c r="O20" i="20"/>
  <c r="Q17" i="20"/>
  <c r="X16" i="20" s="1"/>
  <c r="B15" i="19"/>
  <c r="V13" i="20"/>
  <c r="O84" i="20"/>
  <c r="P48" i="20"/>
  <c r="P30" i="20"/>
  <c r="O16" i="20"/>
  <c r="P81" i="20"/>
  <c r="P29" i="20"/>
  <c r="P56" i="20"/>
  <c r="O29" i="20"/>
  <c r="P39" i="20"/>
  <c r="X58" i="20"/>
  <c r="X44" i="20"/>
  <c r="Y31" i="20"/>
  <c r="Y3" i="20"/>
  <c r="Y36" i="20"/>
  <c r="Y17" i="20"/>
  <c r="Y49" i="20"/>
  <c r="X26" i="20"/>
  <c r="X64" i="20"/>
  <c r="X63" i="20"/>
  <c r="X38" i="20"/>
  <c r="Y75" i="20"/>
  <c r="X20" i="20"/>
  <c r="X10" i="20"/>
  <c r="Y79" i="20"/>
  <c r="Y87" i="20"/>
  <c r="Y42" i="20"/>
  <c r="X85" i="20"/>
  <c r="Y53" i="20"/>
  <c r="Y56" i="20"/>
  <c r="X80" i="20"/>
  <c r="X9" i="20"/>
  <c r="Y25" i="20"/>
  <c r="X11" i="20"/>
  <c r="X66" i="20"/>
  <c r="Y13" i="20"/>
  <c r="X76" i="20"/>
  <c r="X51" i="20"/>
  <c r="Y55" i="20"/>
  <c r="Y83" i="20"/>
  <c r="X60" i="20"/>
  <c r="Y28" i="20"/>
  <c r="Y70" i="20"/>
  <c r="Y72" i="20"/>
  <c r="Y47" i="20"/>
  <c r="Y88" i="20"/>
  <c r="X35" i="20"/>
  <c r="Y9" i="20"/>
  <c r="Y27" i="20"/>
  <c r="X71" i="20"/>
  <c r="Y26" i="20"/>
  <c r="X56" i="20"/>
  <c r="X42" i="20"/>
  <c r="Y32" i="20"/>
  <c r="Y18" i="20"/>
  <c r="Y60" i="20"/>
  <c r="X77" i="20"/>
  <c r="Y45" i="20"/>
  <c r="Y77" i="20"/>
  <c r="Y43" i="20"/>
  <c r="Y78" i="20"/>
  <c r="Y16" i="20"/>
  <c r="X31" i="20"/>
  <c r="Y37" i="20"/>
  <c r="X49" i="20"/>
  <c r="X36" i="20"/>
  <c r="X82" i="20"/>
  <c r="X4" i="20"/>
  <c r="Y10" i="20"/>
  <c r="X84" i="20"/>
  <c r="X53" i="20"/>
  <c r="Y73" i="20"/>
  <c r="Y35" i="20"/>
  <c r="Y74" i="20"/>
  <c r="X74" i="20"/>
  <c r="X47" i="20"/>
  <c r="X62" i="20"/>
  <c r="X30" i="20"/>
  <c r="X50" i="20"/>
  <c r="X54" i="20"/>
  <c r="X7" i="20"/>
  <c r="X33" i="20"/>
  <c r="X39" i="20"/>
  <c r="X59" i="20"/>
  <c r="X25" i="20"/>
  <c r="Y64" i="20"/>
  <c r="X87" i="20"/>
  <c r="Y67" i="20"/>
  <c r="Y11" i="20"/>
  <c r="X72" i="20"/>
  <c r="Y38" i="20"/>
  <c r="Y7" i="20"/>
  <c r="Y76" i="20"/>
  <c r="Y84" i="20"/>
  <c r="Y33" i="20"/>
  <c r="Y21" i="20"/>
  <c r="Y63" i="20"/>
  <c r="X81" i="20"/>
  <c r="X48" i="20"/>
  <c r="Y81" i="20"/>
  <c r="Y51" i="20"/>
  <c r="Y82" i="20"/>
  <c r="Y15" i="20"/>
  <c r="X18" i="20"/>
  <c r="X13" i="20"/>
  <c r="Y54" i="20"/>
  <c r="X21" i="20"/>
  <c r="X19" i="20"/>
  <c r="Y20" i="20"/>
  <c r="X69" i="20"/>
  <c r="Y69" i="20"/>
  <c r="Y68" i="20"/>
  <c r="X5" i="20"/>
  <c r="U5" i="20"/>
  <c r="Y85" i="20"/>
  <c r="Y86" i="20"/>
  <c r="X23" i="20"/>
  <c r="X78" i="20"/>
  <c r="X28" i="20"/>
  <c r="X3" i="20"/>
  <c r="Y5" i="20"/>
  <c r="X14" i="20"/>
  <c r="X55" i="20"/>
  <c r="Y34" i="20"/>
  <c r="X88" i="20"/>
  <c r="Y44" i="20"/>
  <c r="X27" i="20"/>
  <c r="X67" i="20"/>
  <c r="X89" i="20"/>
  <c r="Y57" i="20"/>
  <c r="Y89" i="20"/>
  <c r="Y58" i="20"/>
  <c r="X46" i="20"/>
  <c r="X2" i="20"/>
  <c r="X70" i="20"/>
  <c r="X75" i="20"/>
  <c r="Y2" i="20"/>
  <c r="U3" i="20"/>
  <c r="Y30" i="20"/>
  <c r="X43" i="20"/>
  <c r="X29" i="20"/>
  <c r="X57" i="20"/>
  <c r="Y8" i="20"/>
  <c r="Y4" i="20"/>
  <c r="Y52" i="20"/>
  <c r="X34" i="20"/>
  <c r="X61" i="20"/>
  <c r="Y29" i="20"/>
  <c r="Y61" i="20"/>
  <c r="Y48" i="20"/>
  <c r="Y62" i="20"/>
  <c r="X17" i="20"/>
  <c r="Y19" i="20"/>
  <c r="X83" i="20"/>
  <c r="X37" i="20"/>
  <c r="X86" i="20"/>
  <c r="X79" i="20"/>
  <c r="X24" i="20"/>
  <c r="X52" i="20"/>
  <c r="Y71" i="20"/>
  <c r="X12" i="20"/>
  <c r="Y39" i="20"/>
  <c r="X6" i="20"/>
  <c r="Y80" i="20"/>
  <c r="Y12" i="20"/>
  <c r="Y6" i="20"/>
  <c r="Y59" i="20"/>
  <c r="Y46" i="20"/>
  <c r="X65" i="20"/>
  <c r="X32" i="20"/>
  <c r="Y65" i="20"/>
  <c r="Y14" i="20"/>
  <c r="Y66" i="20"/>
  <c r="Y50" i="20"/>
  <c r="G4" i="19"/>
  <c r="L18" i="12"/>
  <c r="AQ84" i="22" l="1"/>
  <c r="AR2" i="29"/>
  <c r="AR86" i="36"/>
  <c r="AR13" i="33"/>
  <c r="AC38" i="29"/>
  <c r="AN82" i="29"/>
  <c r="AR82" i="29" s="1"/>
  <c r="AU62" i="29"/>
  <c r="AV62" i="29" s="1"/>
  <c r="AN85" i="29"/>
  <c r="AR85" i="29" s="1"/>
  <c r="AU5" i="29"/>
  <c r="AV5" i="29" s="1"/>
  <c r="AU67" i="29"/>
  <c r="AV67" i="29" s="1"/>
  <c r="AU10" i="29"/>
  <c r="AV10" i="29" s="1"/>
  <c r="AC12" i="29"/>
  <c r="AU64" i="29"/>
  <c r="AV64" i="29" s="1"/>
  <c r="AC20" i="29"/>
  <c r="AN7" i="29"/>
  <c r="AR7" i="29" s="1"/>
  <c r="AC54" i="29"/>
  <c r="AN40" i="29"/>
  <c r="AR40" i="29" s="1"/>
  <c r="AC23" i="29"/>
  <c r="AU26" i="29"/>
  <c r="AV26" i="29" s="1"/>
  <c r="AC75" i="29"/>
  <c r="AR50" i="29"/>
  <c r="AV50" i="29"/>
  <c r="AV9" i="33"/>
  <c r="AR83" i="36"/>
  <c r="AV73" i="33"/>
  <c r="AV53" i="36"/>
  <c r="AQ18" i="33"/>
  <c r="V28" i="37"/>
  <c r="AR53" i="36"/>
  <c r="AQ66" i="22"/>
  <c r="AR66" i="22" s="1"/>
  <c r="AQ53" i="22"/>
  <c r="AV53" i="22" s="1"/>
  <c r="X41" i="20"/>
  <c r="Y41" i="20"/>
  <c r="X40" i="20"/>
  <c r="AV87" i="33"/>
  <c r="AR10" i="36"/>
  <c r="AV52" i="36"/>
  <c r="V26" i="38"/>
  <c r="AR29" i="33"/>
  <c r="AQ82" i="33"/>
  <c r="AR82" i="33" s="1"/>
  <c r="AV86" i="36"/>
  <c r="AV40" i="36"/>
  <c r="AR17" i="36"/>
  <c r="AR40" i="36"/>
  <c r="AV17" i="36"/>
  <c r="AV59" i="36"/>
  <c r="AV44" i="36"/>
  <c r="AR23" i="36"/>
  <c r="AR44" i="36"/>
  <c r="AV23" i="36"/>
  <c r="AR56" i="36"/>
  <c r="AQ89" i="36"/>
  <c r="AV89" i="36" s="1"/>
  <c r="AV56" i="36"/>
  <c r="AR38" i="36"/>
  <c r="AV38" i="36"/>
  <c r="AR6" i="33"/>
  <c r="AV42" i="33"/>
  <c r="AR3" i="33"/>
  <c r="AV37" i="33"/>
  <c r="AV34" i="33"/>
  <c r="AV3" i="33"/>
  <c r="W28" i="38"/>
  <c r="V28" i="38"/>
  <c r="AE11" i="38"/>
  <c r="AE5" i="38"/>
  <c r="AE9" i="38"/>
  <c r="W18" i="38"/>
  <c r="W15" i="38"/>
  <c r="B10" i="39" s="1"/>
  <c r="W18" i="37"/>
  <c r="W15" i="37"/>
  <c r="C10" i="39" s="1"/>
  <c r="L22" i="30" s="1"/>
  <c r="W26" i="37"/>
  <c r="V26" i="37"/>
  <c r="AE5" i="37"/>
  <c r="AE11" i="37"/>
  <c r="AE9" i="37"/>
  <c r="AR31" i="36"/>
  <c r="AV31" i="36"/>
  <c r="AR81" i="36"/>
  <c r="AV81" i="36"/>
  <c r="AR87" i="36"/>
  <c r="AV87" i="36"/>
  <c r="AG47" i="36"/>
  <c r="AH47" i="36"/>
  <c r="AI47" i="36" s="1"/>
  <c r="AJ47" i="36" s="1"/>
  <c r="AC47" i="36" s="1"/>
  <c r="AU47" i="36" s="1"/>
  <c r="AV47" i="36" s="1"/>
  <c r="AG30" i="36"/>
  <c r="AH30" i="36"/>
  <c r="AI30" i="36" s="1"/>
  <c r="AJ30" i="36" s="1"/>
  <c r="AV12" i="36"/>
  <c r="AR12" i="36"/>
  <c r="AN65" i="36"/>
  <c r="AN24" i="36"/>
  <c r="AR24" i="36" s="1"/>
  <c r="AU82" i="36"/>
  <c r="AU85" i="36"/>
  <c r="AV25" i="36"/>
  <c r="AR25" i="36"/>
  <c r="AG29" i="36"/>
  <c r="AH29" i="36"/>
  <c r="AI29" i="36" s="1"/>
  <c r="AJ29" i="36" s="1"/>
  <c r="AU49" i="36"/>
  <c r="AV49" i="36" s="1"/>
  <c r="AG8" i="36"/>
  <c r="AH8" i="36"/>
  <c r="AI8" i="36" s="1"/>
  <c r="AJ8" i="36" s="1"/>
  <c r="AC8" i="36" s="1"/>
  <c r="AN8" i="36" s="1"/>
  <c r="AR8" i="36" s="1"/>
  <c r="AG41" i="36"/>
  <c r="AH41" i="36"/>
  <c r="AI41" i="36" s="1"/>
  <c r="AJ41" i="36" s="1"/>
  <c r="AC41" i="36" s="1"/>
  <c r="AU41" i="36" s="1"/>
  <c r="AV41" i="36" s="1"/>
  <c r="AU83" i="36"/>
  <c r="AV83" i="36" s="1"/>
  <c r="AV78" i="36"/>
  <c r="AR78" i="36"/>
  <c r="AN82" i="36"/>
  <c r="AR82" i="36" s="1"/>
  <c r="AN75" i="36"/>
  <c r="AR75" i="36" s="1"/>
  <c r="AN85" i="36"/>
  <c r="AU28" i="36"/>
  <c r="AV28" i="36" s="1"/>
  <c r="AH84" i="36"/>
  <c r="AI84" i="36" s="1"/>
  <c r="AJ84" i="36" s="1"/>
  <c r="AC84" i="36" s="1"/>
  <c r="AG84" i="36"/>
  <c r="AN49" i="36"/>
  <c r="AR49" i="36" s="1"/>
  <c r="AU7" i="36"/>
  <c r="AU51" i="36"/>
  <c r="AV51" i="36" s="1"/>
  <c r="AV43" i="36"/>
  <c r="AR43" i="36"/>
  <c r="AR13" i="36"/>
  <c r="AV13" i="36"/>
  <c r="AG20" i="36"/>
  <c r="AH20" i="36"/>
  <c r="AI20" i="36" s="1"/>
  <c r="AJ20" i="36" s="1"/>
  <c r="AN13" i="36"/>
  <c r="AH79" i="36"/>
  <c r="AI79" i="36" s="1"/>
  <c r="AJ79" i="36" s="1"/>
  <c r="AC79" i="36" s="1"/>
  <c r="AG79" i="36"/>
  <c r="AV2" i="36"/>
  <c r="AR2" i="36"/>
  <c r="AU55" i="36"/>
  <c r="AU33" i="36"/>
  <c r="AV33" i="36" s="1"/>
  <c r="AU75" i="36"/>
  <c r="AV75" i="36" s="1"/>
  <c r="AH65" i="36"/>
  <c r="AI65" i="36" s="1"/>
  <c r="AJ65" i="36" s="1"/>
  <c r="AC65" i="36" s="1"/>
  <c r="AU65" i="36" s="1"/>
  <c r="AV65" i="36" s="1"/>
  <c r="AG65" i="36"/>
  <c r="AN7" i="36"/>
  <c r="AU71" i="36"/>
  <c r="AV71" i="36" s="1"/>
  <c r="AR6" i="36"/>
  <c r="AV6" i="36"/>
  <c r="AN51" i="36"/>
  <c r="AR51" i="36" s="1"/>
  <c r="AR46" i="36"/>
  <c r="AV46" i="36"/>
  <c r="AV82" i="36"/>
  <c r="AU13" i="36"/>
  <c r="AV4" i="36"/>
  <c r="AR4" i="36"/>
  <c r="AN41" i="36"/>
  <c r="AR41" i="36" s="1"/>
  <c r="AR70" i="36"/>
  <c r="AU74" i="36"/>
  <c r="AH14" i="36"/>
  <c r="AI14" i="36" s="1"/>
  <c r="AJ14" i="36" s="1"/>
  <c r="AG14" i="36"/>
  <c r="AN55" i="36"/>
  <c r="AN33" i="36"/>
  <c r="AR33" i="36" s="1"/>
  <c r="AH64" i="36"/>
  <c r="AI64" i="36" s="1"/>
  <c r="AJ64" i="36" s="1"/>
  <c r="AC64" i="36" s="1"/>
  <c r="AN64" i="36" s="1"/>
  <c r="AR64" i="36" s="1"/>
  <c r="AG64" i="36"/>
  <c r="AN61" i="36"/>
  <c r="AC63" i="36"/>
  <c r="AU63" i="36" s="1"/>
  <c r="AV63" i="36" s="1"/>
  <c r="AC61" i="36"/>
  <c r="AC24" i="36"/>
  <c r="AC60" i="36"/>
  <c r="AN60" i="36" s="1"/>
  <c r="AR60" i="36" s="1"/>
  <c r="AN71" i="36"/>
  <c r="AR71" i="36" s="1"/>
  <c r="AV22" i="36"/>
  <c r="AR22" i="36"/>
  <c r="AR3" i="36"/>
  <c r="AV3" i="36"/>
  <c r="AN32" i="36"/>
  <c r="AR32" i="36" s="1"/>
  <c r="AN74" i="36"/>
  <c r="AR74" i="36" s="1"/>
  <c r="AR80" i="36"/>
  <c r="AV80" i="36"/>
  <c r="AU9" i="36"/>
  <c r="AV9" i="36" s="1"/>
  <c r="AU11" i="36"/>
  <c r="AV11" i="36" s="1"/>
  <c r="AG21" i="36"/>
  <c r="AH21" i="36"/>
  <c r="AI21" i="36" s="1"/>
  <c r="AJ21" i="36" s="1"/>
  <c r="AN22" i="36"/>
  <c r="AU36" i="36"/>
  <c r="AV36" i="36" s="1"/>
  <c r="AV85" i="36"/>
  <c r="AR85" i="36"/>
  <c r="AN66" i="36"/>
  <c r="AR66" i="36" s="1"/>
  <c r="AG68" i="36"/>
  <c r="AH68" i="36"/>
  <c r="AI68" i="36" s="1"/>
  <c r="AJ68" i="36" s="1"/>
  <c r="AV74" i="36"/>
  <c r="AU61" i="36"/>
  <c r="AC54" i="36"/>
  <c r="AU54" i="36" s="1"/>
  <c r="AV54" i="36" s="1"/>
  <c r="AC9" i="36"/>
  <c r="AN9" i="36" s="1"/>
  <c r="AR9" i="36" s="1"/>
  <c r="AV67" i="36"/>
  <c r="AR67" i="36"/>
  <c r="AR35" i="36"/>
  <c r="AV35" i="36"/>
  <c r="AU32" i="36"/>
  <c r="AV32" i="36" s="1"/>
  <c r="AV62" i="36"/>
  <c r="AR62" i="36"/>
  <c r="AQ21" i="36"/>
  <c r="AU37" i="36"/>
  <c r="AV37" i="36" s="1"/>
  <c r="AH42" i="36"/>
  <c r="AI42" i="36" s="1"/>
  <c r="AJ42" i="36" s="1"/>
  <c r="AG42" i="36"/>
  <c r="AN11" i="36"/>
  <c r="AR11" i="36" s="1"/>
  <c r="AV7" i="36"/>
  <c r="AR7" i="36"/>
  <c r="AR16" i="36"/>
  <c r="AV16" i="36"/>
  <c r="AV26" i="36"/>
  <c r="AR26" i="36"/>
  <c r="AU84" i="36"/>
  <c r="AV84" i="36" s="1"/>
  <c r="AV45" i="36"/>
  <c r="AN79" i="36"/>
  <c r="AR79" i="36" s="1"/>
  <c r="AV55" i="36"/>
  <c r="AR55" i="36"/>
  <c r="AN18" i="36"/>
  <c r="AN37" i="36"/>
  <c r="AR37" i="36" s="1"/>
  <c r="AR65" i="36"/>
  <c r="AR84" i="36"/>
  <c r="AQ18" i="36"/>
  <c r="AN45" i="36"/>
  <c r="AR45" i="36" s="1"/>
  <c r="AU8" i="36"/>
  <c r="AV8" i="36" s="1"/>
  <c r="AU5" i="36"/>
  <c r="AV5" i="36" s="1"/>
  <c r="AC72" i="36"/>
  <c r="AU72" i="36" s="1"/>
  <c r="AV72" i="36" s="1"/>
  <c r="AC5" i="36"/>
  <c r="AN5" i="36" s="1"/>
  <c r="AR5" i="36" s="1"/>
  <c r="AC88" i="36"/>
  <c r="AN88" i="36" s="1"/>
  <c r="AR88" i="36" s="1"/>
  <c r="AU64" i="36"/>
  <c r="AV64" i="36" s="1"/>
  <c r="AN84" i="36"/>
  <c r="AU79" i="36"/>
  <c r="AV79" i="36" s="1"/>
  <c r="AH69" i="36"/>
  <c r="AI69" i="36" s="1"/>
  <c r="AJ69" i="36" s="1"/>
  <c r="AG69" i="36"/>
  <c r="AG34" i="36"/>
  <c r="AH34" i="36"/>
  <c r="AI34" i="36" s="1"/>
  <c r="AJ34" i="36" s="1"/>
  <c r="AN47" i="36"/>
  <c r="AR47" i="36" s="1"/>
  <c r="AU18" i="36"/>
  <c r="AQ27" i="36"/>
  <c r="AR73" i="36"/>
  <c r="AV73" i="36"/>
  <c r="AQ61" i="36"/>
  <c r="AU24" i="36"/>
  <c r="AV24" i="36" s="1"/>
  <c r="AU70" i="36"/>
  <c r="AV70" i="36" s="1"/>
  <c r="AG15" i="36"/>
  <c r="AH15" i="36"/>
  <c r="AI15" i="36" s="1"/>
  <c r="AJ15" i="36" s="1"/>
  <c r="AC15" i="36" s="1"/>
  <c r="AN15" i="36" s="1"/>
  <c r="AR15" i="36" s="1"/>
  <c r="AC19" i="36"/>
  <c r="AN19" i="36" s="1"/>
  <c r="AR19" i="36" s="1"/>
  <c r="AC48" i="36"/>
  <c r="AU48" i="36" s="1"/>
  <c r="AV48" i="36" s="1"/>
  <c r="AC36" i="36"/>
  <c r="AN36" i="36" s="1"/>
  <c r="AR36" i="36" s="1"/>
  <c r="AC39" i="36"/>
  <c r="AU39" i="36" s="1"/>
  <c r="AV39" i="36" s="1"/>
  <c r="AR17" i="33"/>
  <c r="AV51" i="33"/>
  <c r="AR51" i="33"/>
  <c r="AU76" i="33"/>
  <c r="AU30" i="33"/>
  <c r="AV30" i="33" s="1"/>
  <c r="AN14" i="33"/>
  <c r="AG33" i="33"/>
  <c r="AH33" i="33"/>
  <c r="AI33" i="33" s="1"/>
  <c r="AJ33" i="33" s="1"/>
  <c r="AC33" i="33" s="1"/>
  <c r="AU33" i="33" s="1"/>
  <c r="AV33" i="33" s="1"/>
  <c r="AR60" i="33"/>
  <c r="AV60" i="33"/>
  <c r="AU49" i="33"/>
  <c r="AV49" i="33" s="1"/>
  <c r="AN17" i="33"/>
  <c r="AV58" i="33"/>
  <c r="AR58" i="33"/>
  <c r="AG17" i="33"/>
  <c r="AH17" i="33"/>
  <c r="AI17" i="33" s="1"/>
  <c r="AJ17" i="33" s="1"/>
  <c r="AC17" i="33" s="1"/>
  <c r="AU17" i="33" s="1"/>
  <c r="AV17" i="33" s="1"/>
  <c r="AN76" i="33"/>
  <c r="AU56" i="33"/>
  <c r="AG72" i="33"/>
  <c r="AH72" i="33"/>
  <c r="AI72" i="33" s="1"/>
  <c r="AJ72" i="33" s="1"/>
  <c r="AC72" i="33" s="1"/>
  <c r="AN72" i="33" s="1"/>
  <c r="AR72" i="33" s="1"/>
  <c r="AN32" i="33"/>
  <c r="AN30" i="33"/>
  <c r="AR30" i="33" s="1"/>
  <c r="AU50" i="33"/>
  <c r="AC25" i="33"/>
  <c r="AC47" i="33"/>
  <c r="AU47" i="33" s="1"/>
  <c r="AV47" i="33" s="1"/>
  <c r="AC10" i="33"/>
  <c r="AR18" i="33"/>
  <c r="AN59" i="33"/>
  <c r="AV14" i="33"/>
  <c r="AR14" i="33"/>
  <c r="AV32" i="33"/>
  <c r="AR32" i="33"/>
  <c r="AG31" i="33"/>
  <c r="AH31" i="33"/>
  <c r="AI31" i="33" s="1"/>
  <c r="AJ31" i="33" s="1"/>
  <c r="AC31" i="33" s="1"/>
  <c r="AU31" i="33" s="1"/>
  <c r="AV31" i="33" s="1"/>
  <c r="AN54" i="33"/>
  <c r="AR54" i="33" s="1"/>
  <c r="AN49" i="33"/>
  <c r="AR49" i="33" s="1"/>
  <c r="AH8" i="33"/>
  <c r="AI8" i="33" s="1"/>
  <c r="AJ8" i="33" s="1"/>
  <c r="AG8" i="33"/>
  <c r="AR50" i="33"/>
  <c r="AV50" i="33"/>
  <c r="AU86" i="33"/>
  <c r="AV86" i="33" s="1"/>
  <c r="AG21" i="33"/>
  <c r="AH21" i="33"/>
  <c r="AI21" i="33" s="1"/>
  <c r="AJ21" i="33" s="1"/>
  <c r="AC21" i="33" s="1"/>
  <c r="AN56" i="33"/>
  <c r="AU44" i="33"/>
  <c r="AV44" i="33" s="1"/>
  <c r="AQ19" i="33"/>
  <c r="AQ68" i="33"/>
  <c r="AN74" i="33"/>
  <c r="AR74" i="33" s="1"/>
  <c r="AU65" i="33"/>
  <c r="AV65" i="33" s="1"/>
  <c r="AV66" i="33"/>
  <c r="AR66" i="33"/>
  <c r="AR28" i="33"/>
  <c r="AV28" i="33"/>
  <c r="AU66" i="33"/>
  <c r="AN86" i="33"/>
  <c r="AR86" i="33" s="1"/>
  <c r="AN42" i="33"/>
  <c r="AR42" i="33" s="1"/>
  <c r="AN83" i="33"/>
  <c r="AR83" i="33" s="1"/>
  <c r="AN44" i="33"/>
  <c r="AR44" i="33" s="1"/>
  <c r="AU74" i="33"/>
  <c r="AV74" i="33" s="1"/>
  <c r="AN65" i="33"/>
  <c r="AR65" i="33" s="1"/>
  <c r="AC16" i="33"/>
  <c r="AU16" i="33" s="1"/>
  <c r="AV16" i="33" s="1"/>
  <c r="AC12" i="33"/>
  <c r="AU12" i="33" s="1"/>
  <c r="AV12" i="33" s="1"/>
  <c r="AC27" i="33"/>
  <c r="AU27" i="33" s="1"/>
  <c r="AV27" i="33" s="1"/>
  <c r="AN10" i="33"/>
  <c r="AR10" i="33" s="1"/>
  <c r="AG55" i="33"/>
  <c r="AH55" i="33"/>
  <c r="AI55" i="33" s="1"/>
  <c r="AJ55" i="33" s="1"/>
  <c r="AR76" i="33"/>
  <c r="AV76" i="33"/>
  <c r="AU25" i="33"/>
  <c r="AV25" i="33" s="1"/>
  <c r="AV36" i="33"/>
  <c r="AR36" i="33"/>
  <c r="AH67" i="33"/>
  <c r="AI67" i="33" s="1"/>
  <c r="AJ67" i="33" s="1"/>
  <c r="AC67" i="33" s="1"/>
  <c r="AU67" i="33" s="1"/>
  <c r="AV67" i="33" s="1"/>
  <c r="AG67" i="33"/>
  <c r="AN16" i="33"/>
  <c r="AR16" i="33" s="1"/>
  <c r="AN38" i="33"/>
  <c r="AR38" i="33" s="1"/>
  <c r="AU75" i="33"/>
  <c r="AV2" i="33"/>
  <c r="AR2" i="33"/>
  <c r="AN62" i="33"/>
  <c r="AR62" i="33" s="1"/>
  <c r="AU39" i="33"/>
  <c r="AV39" i="33" s="1"/>
  <c r="AN5" i="33"/>
  <c r="AR5" i="33" s="1"/>
  <c r="AR79" i="33"/>
  <c r="AV79" i="33"/>
  <c r="AU20" i="33"/>
  <c r="AV20" i="33" s="1"/>
  <c r="AU63" i="33"/>
  <c r="AV63" i="33" s="1"/>
  <c r="AN25" i="33"/>
  <c r="AR25" i="33" s="1"/>
  <c r="AN47" i="33"/>
  <c r="AR47" i="33" s="1"/>
  <c r="AG24" i="33"/>
  <c r="AH24" i="33"/>
  <c r="AI24" i="33" s="1"/>
  <c r="AJ24" i="33" s="1"/>
  <c r="AN35" i="33"/>
  <c r="AR35" i="33" s="1"/>
  <c r="AQ15" i="33"/>
  <c r="AN2" i="33"/>
  <c r="AN4" i="33"/>
  <c r="AR4" i="33" s="1"/>
  <c r="AG80" i="33"/>
  <c r="AH80" i="33"/>
  <c r="AI80" i="33" s="1"/>
  <c r="AJ80" i="33" s="1"/>
  <c r="AC80" i="33" s="1"/>
  <c r="AU80" i="33" s="1"/>
  <c r="AV80" i="33" s="1"/>
  <c r="AU38" i="33"/>
  <c r="AV38" i="33" s="1"/>
  <c r="AU21" i="33"/>
  <c r="AV21" i="33" s="1"/>
  <c r="AN75" i="33"/>
  <c r="AC18" i="33"/>
  <c r="AU18" i="33" s="1"/>
  <c r="AV18" i="33" s="1"/>
  <c r="AC62" i="33"/>
  <c r="AU62" i="33" s="1"/>
  <c r="AV62" i="33" s="1"/>
  <c r="AV81" i="33"/>
  <c r="AR81" i="33"/>
  <c r="AN39" i="33"/>
  <c r="AR39" i="33" s="1"/>
  <c r="AV71" i="33"/>
  <c r="AR71" i="33"/>
  <c r="AN46" i="33"/>
  <c r="AR46" i="33" s="1"/>
  <c r="AR21" i="33"/>
  <c r="AU5" i="33"/>
  <c r="AV5" i="33" s="1"/>
  <c r="AN20" i="33"/>
  <c r="AR20" i="33" s="1"/>
  <c r="AG83" i="33"/>
  <c r="AH83" i="33"/>
  <c r="AI83" i="33" s="1"/>
  <c r="AJ83" i="33" s="1"/>
  <c r="AC83" i="33" s="1"/>
  <c r="AU83" i="33" s="1"/>
  <c r="AV83" i="33" s="1"/>
  <c r="AH88" i="33"/>
  <c r="AI88" i="33" s="1"/>
  <c r="AJ88" i="33" s="1"/>
  <c r="AG88" i="33"/>
  <c r="AU35" i="33"/>
  <c r="AV35" i="33" s="1"/>
  <c r="AN57" i="33"/>
  <c r="AR57" i="33" s="1"/>
  <c r="AU2" i="33"/>
  <c r="AR59" i="33"/>
  <c r="AU48" i="33"/>
  <c r="AV48" i="33" s="1"/>
  <c r="AU4" i="33"/>
  <c r="AV4" i="33" s="1"/>
  <c r="AU26" i="33"/>
  <c r="AV26" i="33" s="1"/>
  <c r="AH43" i="33"/>
  <c r="AI43" i="33" s="1"/>
  <c r="AJ43" i="33" s="1"/>
  <c r="AC43" i="33" s="1"/>
  <c r="AN43" i="33" s="1"/>
  <c r="AR43" i="33" s="1"/>
  <c r="AG43" i="33"/>
  <c r="AN21" i="33"/>
  <c r="AC26" i="33"/>
  <c r="AR77" i="33"/>
  <c r="AV77" i="33"/>
  <c r="AN18" i="33"/>
  <c r="AR75" i="33"/>
  <c r="AV75" i="33"/>
  <c r="AV11" i="33"/>
  <c r="AR11" i="33"/>
  <c r="AV78" i="33"/>
  <c r="AR78" i="33"/>
  <c r="AN9" i="33"/>
  <c r="AR9" i="33" s="1"/>
  <c r="AG23" i="33"/>
  <c r="AH23" i="33"/>
  <c r="AI23" i="33" s="1"/>
  <c r="AJ23" i="33" s="1"/>
  <c r="AC23" i="33" s="1"/>
  <c r="AU23" i="33" s="1"/>
  <c r="AV23" i="33" s="1"/>
  <c r="AV89" i="33"/>
  <c r="AR89" i="33"/>
  <c r="AL21" i="33" s="1"/>
  <c r="AU46" i="33"/>
  <c r="AV46" i="33" s="1"/>
  <c r="AU10" i="33"/>
  <c r="AV10" i="33" s="1"/>
  <c r="AU59" i="33"/>
  <c r="AV59" i="33" s="1"/>
  <c r="AV22" i="33"/>
  <c r="AR22" i="33"/>
  <c r="AU6" i="33"/>
  <c r="AV6" i="33" s="1"/>
  <c r="AN73" i="33"/>
  <c r="AR73" i="33" s="1"/>
  <c r="AR64" i="33"/>
  <c r="AV64" i="33"/>
  <c r="AU57" i="33"/>
  <c r="AV57" i="33" s="1"/>
  <c r="AN84" i="33"/>
  <c r="AR84" i="33" s="1"/>
  <c r="AN48" i="33"/>
  <c r="AR48" i="33" s="1"/>
  <c r="AN26" i="33"/>
  <c r="AR26" i="33" s="1"/>
  <c r="AR56" i="33"/>
  <c r="AV56" i="33"/>
  <c r="AC52" i="33"/>
  <c r="AN52" i="33" s="1"/>
  <c r="AR52" i="33" s="1"/>
  <c r="AC63" i="33"/>
  <c r="AN63" i="33" s="1"/>
  <c r="AR63" i="33" s="1"/>
  <c r="AC68" i="33"/>
  <c r="AN68" i="33" s="1"/>
  <c r="AC54" i="33"/>
  <c r="AU54" i="33" s="1"/>
  <c r="AV54" i="33" s="1"/>
  <c r="AC61" i="33"/>
  <c r="AU61" i="33" s="1"/>
  <c r="AV61" i="33" s="1"/>
  <c r="AQ68" i="27"/>
  <c r="AQ66" i="27"/>
  <c r="AV66" i="27" s="1"/>
  <c r="AQ22" i="27"/>
  <c r="AQ46" i="27"/>
  <c r="X22" i="20"/>
  <c r="Y22" i="20"/>
  <c r="AQ70" i="24"/>
  <c r="AQ61" i="27"/>
  <c r="AQ9" i="27"/>
  <c r="AQ64" i="22"/>
  <c r="AQ18" i="22"/>
  <c r="AV18" i="22" s="1"/>
  <c r="AQ58" i="24"/>
  <c r="AQ81" i="27"/>
  <c r="AQ16" i="27"/>
  <c r="AQ89" i="27"/>
  <c r="AQ60" i="27"/>
  <c r="AV60" i="27" s="1"/>
  <c r="AQ55" i="27"/>
  <c r="AQ37" i="27"/>
  <c r="AQ30" i="27"/>
  <c r="AQ12" i="27"/>
  <c r="AQ47" i="27"/>
  <c r="AQ84" i="27"/>
  <c r="AV84" i="27" s="1"/>
  <c r="AQ31" i="27"/>
  <c r="AQ74" i="27"/>
  <c r="AQ49" i="27"/>
  <c r="AH42" i="27"/>
  <c r="AI42" i="27" s="1"/>
  <c r="AJ42" i="27" s="1"/>
  <c r="AG42" i="27"/>
  <c r="AH69" i="27"/>
  <c r="AI69" i="27" s="1"/>
  <c r="AJ69" i="27" s="1"/>
  <c r="AC69" i="27" s="1"/>
  <c r="AG69" i="27"/>
  <c r="AG8" i="27"/>
  <c r="AH8" i="27"/>
  <c r="AI8" i="27" s="1"/>
  <c r="AJ8" i="27" s="1"/>
  <c r="AC8" i="27" s="1"/>
  <c r="AG46" i="27"/>
  <c r="AH46" i="27"/>
  <c r="AI46" i="27" s="1"/>
  <c r="AJ46" i="27" s="1"/>
  <c r="AC46" i="27" s="1"/>
  <c r="AC63" i="27"/>
  <c r="AG54" i="27"/>
  <c r="AH54" i="27"/>
  <c r="AI54" i="27" s="1"/>
  <c r="AJ54" i="27" s="1"/>
  <c r="AG48" i="27"/>
  <c r="AH48" i="27"/>
  <c r="AI48" i="27" s="1"/>
  <c r="AJ48" i="27" s="1"/>
  <c r="AC48" i="27" s="1"/>
  <c r="AG65" i="27"/>
  <c r="AH65" i="27"/>
  <c r="AI65" i="27" s="1"/>
  <c r="AJ65" i="27" s="1"/>
  <c r="AH89" i="27"/>
  <c r="AI89" i="27" s="1"/>
  <c r="AJ89" i="27" s="1"/>
  <c r="AG89" i="27"/>
  <c r="AH38" i="27"/>
  <c r="AI38" i="27" s="1"/>
  <c r="AJ38" i="27" s="1"/>
  <c r="AC38" i="27" s="1"/>
  <c r="AG38" i="27"/>
  <c r="AH20" i="27"/>
  <c r="AI20" i="27" s="1"/>
  <c r="AJ20" i="27" s="1"/>
  <c r="AC20" i="27" s="1"/>
  <c r="AG20" i="27"/>
  <c r="AC83" i="27"/>
  <c r="AH24" i="27"/>
  <c r="AI24" i="27" s="1"/>
  <c r="AJ24" i="27" s="1"/>
  <c r="AC24" i="27" s="1"/>
  <c r="AG24" i="27"/>
  <c r="AG53" i="27"/>
  <c r="AH53" i="27"/>
  <c r="AI53" i="27" s="1"/>
  <c r="AJ53" i="27" s="1"/>
  <c r="AC53" i="27" s="1"/>
  <c r="AH2" i="27"/>
  <c r="AI2" i="27" s="1"/>
  <c r="AJ2" i="27" s="1"/>
  <c r="AG2" i="27"/>
  <c r="AC22" i="27"/>
  <c r="AC60" i="27"/>
  <c r="AH45" i="27"/>
  <c r="AI45" i="27" s="1"/>
  <c r="AJ45" i="27" s="1"/>
  <c r="AC45" i="27" s="1"/>
  <c r="AG45" i="27"/>
  <c r="AG32" i="27"/>
  <c r="AH32" i="27"/>
  <c r="AI32" i="27" s="1"/>
  <c r="AJ32" i="27" s="1"/>
  <c r="AC32" i="27" s="1"/>
  <c r="AH19" i="27"/>
  <c r="AI19" i="27" s="1"/>
  <c r="AJ19" i="27" s="1"/>
  <c r="AG19" i="27"/>
  <c r="AH84" i="27"/>
  <c r="AI84" i="27" s="1"/>
  <c r="AJ84" i="27" s="1"/>
  <c r="AC84" i="27" s="1"/>
  <c r="AG84" i="27"/>
  <c r="AH56" i="27"/>
  <c r="AI56" i="27" s="1"/>
  <c r="AJ56" i="27" s="1"/>
  <c r="AC56" i="27" s="1"/>
  <c r="AG56" i="27"/>
  <c r="AG4" i="27"/>
  <c r="AH4" i="27"/>
  <c r="AI4" i="27" s="1"/>
  <c r="AJ4" i="27" s="1"/>
  <c r="AC4" i="27" s="1"/>
  <c r="AU4" i="27" s="1"/>
  <c r="AC18" i="27"/>
  <c r="AH82" i="27"/>
  <c r="AI82" i="27" s="1"/>
  <c r="AJ82" i="27" s="1"/>
  <c r="AC82" i="27" s="1"/>
  <c r="AH11" i="27"/>
  <c r="AI11" i="27" s="1"/>
  <c r="AJ11" i="27" s="1"/>
  <c r="AC11" i="27" s="1"/>
  <c r="AC75" i="27"/>
  <c r="AT29" i="27"/>
  <c r="AM29" i="27"/>
  <c r="AF50" i="27"/>
  <c r="AM76" i="27"/>
  <c r="AT76" i="27"/>
  <c r="AT7" i="27"/>
  <c r="AM7" i="27"/>
  <c r="AM54" i="27"/>
  <c r="AT54" i="27"/>
  <c r="AT73" i="27"/>
  <c r="AM73" i="27"/>
  <c r="AT64" i="27"/>
  <c r="AM64" i="27"/>
  <c r="AT77" i="27"/>
  <c r="AM77" i="27"/>
  <c r="AG86" i="27"/>
  <c r="AC86" i="27" s="1"/>
  <c r="AT49" i="27"/>
  <c r="AU49" i="27" s="1"/>
  <c r="AM49" i="27"/>
  <c r="AN49" i="27" s="1"/>
  <c r="AF26" i="27"/>
  <c r="AT60" i="27"/>
  <c r="AU60" i="27" s="1"/>
  <c r="AM60" i="27"/>
  <c r="AN60" i="27" s="1"/>
  <c r="AC33" i="27"/>
  <c r="AQ82" i="27"/>
  <c r="AT39" i="27"/>
  <c r="AM39" i="27"/>
  <c r="AG71" i="27"/>
  <c r="AC71" i="27" s="1"/>
  <c r="AG78" i="27"/>
  <c r="AC78" i="27" s="1"/>
  <c r="AH40" i="27"/>
  <c r="AI40" i="27" s="1"/>
  <c r="AJ40" i="27" s="1"/>
  <c r="AC40" i="27" s="1"/>
  <c r="AE29" i="27"/>
  <c r="AP29" i="27" s="1"/>
  <c r="AQ29" i="27" s="1"/>
  <c r="AG41" i="27"/>
  <c r="AC41" i="27" s="1"/>
  <c r="AQ87" i="27"/>
  <c r="AG52" i="27"/>
  <c r="AC52" i="27" s="1"/>
  <c r="AQ75" i="27"/>
  <c r="AM84" i="27"/>
  <c r="AN84" i="27" s="1"/>
  <c r="AT84" i="27"/>
  <c r="AU84" i="27" s="1"/>
  <c r="AM28" i="27"/>
  <c r="AT28" i="27"/>
  <c r="AT74" i="27"/>
  <c r="AM74" i="27"/>
  <c r="AT47" i="27"/>
  <c r="AM47" i="27"/>
  <c r="AT45" i="27"/>
  <c r="AM45" i="27"/>
  <c r="AQ85" i="27"/>
  <c r="AT43" i="27"/>
  <c r="AU43" i="27" s="1"/>
  <c r="AV43" i="27" s="1"/>
  <c r="AM43" i="27"/>
  <c r="AQ52" i="27"/>
  <c r="AE40" i="27"/>
  <c r="AP40" i="27" s="1"/>
  <c r="AQ40" i="27" s="1"/>
  <c r="AQ45" i="27"/>
  <c r="AD21" i="27"/>
  <c r="AO21" i="27" s="1"/>
  <c r="AQ21" i="27" s="1"/>
  <c r="AC76" i="27"/>
  <c r="AF29" i="27"/>
  <c r="AE70" i="27"/>
  <c r="AP70" i="27" s="1"/>
  <c r="AQ70" i="27" s="1"/>
  <c r="AF13" i="27"/>
  <c r="AM22" i="27"/>
  <c r="AT22" i="27"/>
  <c r="AQ72" i="27"/>
  <c r="AT50" i="27"/>
  <c r="AM50" i="27"/>
  <c r="AE35" i="27"/>
  <c r="AP35" i="27" s="1"/>
  <c r="AQ35" i="27" s="1"/>
  <c r="AM25" i="27"/>
  <c r="AT25" i="27"/>
  <c r="AF7" i="27"/>
  <c r="AD53" i="27"/>
  <c r="AO53" i="27" s="1"/>
  <c r="AT56" i="27"/>
  <c r="AM56" i="27"/>
  <c r="AN56" i="27" s="1"/>
  <c r="AQ65" i="27"/>
  <c r="AF73" i="27"/>
  <c r="AG83" i="27"/>
  <c r="AF64" i="27"/>
  <c r="AM10" i="27"/>
  <c r="AT10" i="27"/>
  <c r="AF77" i="27"/>
  <c r="AT63" i="27"/>
  <c r="AM63" i="27"/>
  <c r="AN63" i="27" s="1"/>
  <c r="AQ79" i="27"/>
  <c r="AT67" i="27"/>
  <c r="AM67" i="27"/>
  <c r="AM26" i="27"/>
  <c r="AT26" i="27"/>
  <c r="AG60" i="27"/>
  <c r="AC16" i="27"/>
  <c r="AR68" i="27"/>
  <c r="AH51" i="27"/>
  <c r="AI51" i="27" s="1"/>
  <c r="AJ51" i="27" s="1"/>
  <c r="AC51" i="27" s="1"/>
  <c r="AM41" i="27"/>
  <c r="AT41" i="27"/>
  <c r="AQ78" i="27"/>
  <c r="AT52" i="27"/>
  <c r="AM52" i="27"/>
  <c r="AG28" i="27"/>
  <c r="AC28" i="27" s="1"/>
  <c r="AG47" i="27"/>
  <c r="AC47" i="27" s="1"/>
  <c r="AC43" i="27"/>
  <c r="AT2" i="27"/>
  <c r="AM2" i="27"/>
  <c r="AQ76" i="27"/>
  <c r="AM88" i="27"/>
  <c r="AN88" i="27" s="1"/>
  <c r="AT88" i="27"/>
  <c r="AM27" i="27"/>
  <c r="AT27" i="27"/>
  <c r="AU27" i="27" s="1"/>
  <c r="AH34" i="27"/>
  <c r="AI34" i="27" s="1"/>
  <c r="AJ34" i="27" s="1"/>
  <c r="AC34" i="27" s="1"/>
  <c r="AE69" i="27"/>
  <c r="AP69" i="27" s="1"/>
  <c r="AQ69" i="27" s="1"/>
  <c r="AM13" i="27"/>
  <c r="AT13" i="27"/>
  <c r="AG22" i="27"/>
  <c r="AD54" i="27"/>
  <c r="AO54" i="27" s="1"/>
  <c r="AT75" i="27"/>
  <c r="AM75" i="27"/>
  <c r="AN75" i="27" s="1"/>
  <c r="AQ2" i="27"/>
  <c r="AM12" i="27"/>
  <c r="AN12" i="27" s="1"/>
  <c r="AR12" i="27" s="1"/>
  <c r="AT12" i="27"/>
  <c r="AU12" i="27" s="1"/>
  <c r="AT38" i="27"/>
  <c r="AU38" i="27" s="1"/>
  <c r="AM38" i="27"/>
  <c r="AF25" i="27"/>
  <c r="AG10" i="27"/>
  <c r="AC10" i="27" s="1"/>
  <c r="AM4" i="27"/>
  <c r="AN4" i="27" s="1"/>
  <c r="AG63" i="27"/>
  <c r="AQ67" i="27"/>
  <c r="AV46" i="27"/>
  <c r="AR46" i="27"/>
  <c r="AQ73" i="27"/>
  <c r="AH88" i="27"/>
  <c r="AI88" i="27" s="1"/>
  <c r="AJ88" i="27" s="1"/>
  <c r="AC88" i="27" s="1"/>
  <c r="AT19" i="27"/>
  <c r="AM19" i="27"/>
  <c r="AM24" i="27"/>
  <c r="AN24" i="27" s="1"/>
  <c r="AT24" i="27"/>
  <c r="AU24" i="27" s="1"/>
  <c r="AT68" i="27"/>
  <c r="AU68" i="27" s="1"/>
  <c r="AV68" i="27" s="1"/>
  <c r="AM68" i="27"/>
  <c r="AN68" i="27" s="1"/>
  <c r="AT42" i="27"/>
  <c r="AM42" i="27"/>
  <c r="AE20" i="27"/>
  <c r="AP20" i="27" s="1"/>
  <c r="AQ59" i="27"/>
  <c r="AH66" i="27"/>
  <c r="AI66" i="27" s="1"/>
  <c r="AJ66" i="27" s="1"/>
  <c r="AC66" i="27" s="1"/>
  <c r="AC27" i="27"/>
  <c r="AH15" i="27"/>
  <c r="AI15" i="27" s="1"/>
  <c r="AJ15" i="27" s="1"/>
  <c r="AC15" i="27" s="1"/>
  <c r="AQ34" i="27"/>
  <c r="AQ58" i="27"/>
  <c r="AH14" i="27"/>
  <c r="AI14" i="27" s="1"/>
  <c r="AJ14" i="27" s="1"/>
  <c r="AC14" i="27" s="1"/>
  <c r="AT3" i="27"/>
  <c r="AU3" i="27" s="1"/>
  <c r="AD5" i="27"/>
  <c r="AO5" i="27" s="1"/>
  <c r="AE5" i="27"/>
  <c r="AP5" i="27" s="1"/>
  <c r="AH58" i="27"/>
  <c r="AI58" i="27" s="1"/>
  <c r="AJ58" i="27" s="1"/>
  <c r="AC58" i="27" s="1"/>
  <c r="AM72" i="27"/>
  <c r="AN72" i="27" s="1"/>
  <c r="AT72" i="27"/>
  <c r="AU72" i="27" s="1"/>
  <c r="AT16" i="27"/>
  <c r="AM16" i="27"/>
  <c r="AN16" i="27" s="1"/>
  <c r="AC44" i="27"/>
  <c r="AD86" i="27"/>
  <c r="AO86" i="27" s="1"/>
  <c r="AQ86" i="27" s="1"/>
  <c r="AM9" i="27"/>
  <c r="AT9" i="27"/>
  <c r="AU9" i="27" s="1"/>
  <c r="AV9" i="27" s="1"/>
  <c r="AT70" i="27"/>
  <c r="AM70" i="27"/>
  <c r="AM18" i="27"/>
  <c r="AN18" i="27" s="1"/>
  <c r="AT18" i="27"/>
  <c r="AU18" i="27" s="1"/>
  <c r="AM33" i="27"/>
  <c r="AT33" i="27"/>
  <c r="AU33" i="27" s="1"/>
  <c r="AV33" i="27" s="1"/>
  <c r="AG81" i="27"/>
  <c r="AC81" i="27" s="1"/>
  <c r="AQ80" i="27"/>
  <c r="AQ10" i="27"/>
  <c r="AT55" i="27"/>
  <c r="AM55" i="27"/>
  <c r="AE50" i="27"/>
  <c r="AP50" i="27" s="1"/>
  <c r="AQ50" i="27" s="1"/>
  <c r="AQ4" i="27"/>
  <c r="AQ62" i="27"/>
  <c r="AM44" i="27"/>
  <c r="AN44" i="27" s="1"/>
  <c r="AT44" i="27"/>
  <c r="AU44" i="27" s="1"/>
  <c r="AQ8" i="27"/>
  <c r="AT5" i="27"/>
  <c r="AM5" i="27"/>
  <c r="AE64" i="27"/>
  <c r="AP64" i="27" s="1"/>
  <c r="AQ64" i="27" s="1"/>
  <c r="AF6" i="27"/>
  <c r="AT46" i="27"/>
  <c r="AU46" i="27" s="1"/>
  <c r="AM46" i="27"/>
  <c r="AN46" i="27" s="1"/>
  <c r="AD24" i="27"/>
  <c r="AO24" i="27" s="1"/>
  <c r="AQ24" i="27" s="1"/>
  <c r="AM3" i="27"/>
  <c r="AN3" i="27" s="1"/>
  <c r="AM89" i="27"/>
  <c r="AT89" i="27"/>
  <c r="AM32" i="27"/>
  <c r="AN32" i="27" s="1"/>
  <c r="AR32" i="27" s="1"/>
  <c r="AT32" i="27"/>
  <c r="AU32" i="27" s="1"/>
  <c r="AV32" i="27" s="1"/>
  <c r="AQ57" i="27"/>
  <c r="AM48" i="27"/>
  <c r="AT48" i="27"/>
  <c r="AQ88" i="27"/>
  <c r="AE77" i="27"/>
  <c r="AP77" i="27" s="1"/>
  <c r="AQ77" i="27" s="1"/>
  <c r="AT8" i="27"/>
  <c r="AU8" i="27" s="1"/>
  <c r="AM8" i="27"/>
  <c r="AN8" i="27" s="1"/>
  <c r="AT62" i="27"/>
  <c r="AU62" i="27" s="1"/>
  <c r="AM62" i="27"/>
  <c r="AN62" i="27" s="1"/>
  <c r="AT79" i="27"/>
  <c r="AU79" i="27" s="1"/>
  <c r="AM79" i="27"/>
  <c r="AN79" i="27" s="1"/>
  <c r="AC67" i="27"/>
  <c r="AQ18" i="27"/>
  <c r="AQ17" i="27"/>
  <c r="AQ39" i="27"/>
  <c r="AC9" i="27"/>
  <c r="AF70" i="27"/>
  <c r="AF37" i="27"/>
  <c r="AT81" i="27"/>
  <c r="AM81" i="27"/>
  <c r="AC87" i="27"/>
  <c r="AH35" i="27"/>
  <c r="AI35" i="27" s="1"/>
  <c r="AJ35" i="27" s="1"/>
  <c r="AC35" i="27" s="1"/>
  <c r="AV27" i="27"/>
  <c r="AG85" i="27"/>
  <c r="AC85" i="27" s="1"/>
  <c r="AM53" i="27"/>
  <c r="AN53" i="27" s="1"/>
  <c r="AT53" i="27"/>
  <c r="AF55" i="27"/>
  <c r="AH31" i="27"/>
  <c r="AI31" i="27" s="1"/>
  <c r="AJ31" i="27" s="1"/>
  <c r="AC31" i="27" s="1"/>
  <c r="AE7" i="27"/>
  <c r="AP7" i="27" s="1"/>
  <c r="AQ7" i="27" s="1"/>
  <c r="AQ42" i="27"/>
  <c r="AD20" i="27"/>
  <c r="AO20" i="27" s="1"/>
  <c r="AH80" i="27"/>
  <c r="AI80" i="27" s="1"/>
  <c r="AJ80" i="27" s="1"/>
  <c r="AC80" i="27" s="1"/>
  <c r="AH36" i="27"/>
  <c r="AI36" i="27" s="1"/>
  <c r="AJ36" i="27" s="1"/>
  <c r="AC36" i="27" s="1"/>
  <c r="AF5" i="27"/>
  <c r="AE53" i="27"/>
  <c r="AP53" i="27" s="1"/>
  <c r="AQ44" i="27"/>
  <c r="AE6" i="27"/>
  <c r="AP6" i="27" s="1"/>
  <c r="AQ6" i="27" s="1"/>
  <c r="AM59" i="27"/>
  <c r="AN59" i="27" s="1"/>
  <c r="AT59" i="27"/>
  <c r="AU59" i="27" s="1"/>
  <c r="AD26" i="27"/>
  <c r="AO26" i="27" s="1"/>
  <c r="AQ26" i="27" s="1"/>
  <c r="AT17" i="27"/>
  <c r="AM17" i="27"/>
  <c r="AT6" i="27"/>
  <c r="AM65" i="27"/>
  <c r="AT65" i="27"/>
  <c r="AQ13" i="27"/>
  <c r="AM58" i="27"/>
  <c r="AT58" i="27"/>
  <c r="AU58" i="27" s="1"/>
  <c r="AC39" i="27"/>
  <c r="AM37" i="27"/>
  <c r="AT37" i="27"/>
  <c r="AT40" i="27"/>
  <c r="AU40" i="27" s="1"/>
  <c r="AM40" i="27"/>
  <c r="AM85" i="27"/>
  <c r="AT85" i="27"/>
  <c r="AE25" i="27"/>
  <c r="AP25" i="27" s="1"/>
  <c r="AQ25" i="27" s="1"/>
  <c r="AM61" i="27"/>
  <c r="AT61" i="27"/>
  <c r="AU61" i="27" s="1"/>
  <c r="AE54" i="27"/>
  <c r="AP54" i="27" s="1"/>
  <c r="AM23" i="27"/>
  <c r="AT23" i="27"/>
  <c r="AQ3" i="27"/>
  <c r="AQ14" i="27"/>
  <c r="AT20" i="27"/>
  <c r="AU20" i="27" s="1"/>
  <c r="AM20" i="27"/>
  <c r="AN20" i="27" s="1"/>
  <c r="AF17" i="27"/>
  <c r="AT87" i="27"/>
  <c r="AM87" i="27"/>
  <c r="AN87" i="27" s="1"/>
  <c r="AM6" i="27"/>
  <c r="AM86" i="27"/>
  <c r="AT86" i="27"/>
  <c r="AM66" i="27"/>
  <c r="AN66" i="27" s="1"/>
  <c r="AT66" i="27"/>
  <c r="AU66" i="27" s="1"/>
  <c r="AM11" i="27"/>
  <c r="AN11" i="27" s="1"/>
  <c r="AR11" i="27" s="1"/>
  <c r="AT11" i="27"/>
  <c r="AU11" i="27" s="1"/>
  <c r="AV11" i="27" s="1"/>
  <c r="AM21" i="27"/>
  <c r="AN21" i="27" s="1"/>
  <c r="AT21" i="27"/>
  <c r="AU21" i="27" s="1"/>
  <c r="AT82" i="27"/>
  <c r="AU82" i="27" s="1"/>
  <c r="AM82" i="27"/>
  <c r="AC57" i="27"/>
  <c r="AT15" i="27"/>
  <c r="AM15" i="27"/>
  <c r="AT71" i="27"/>
  <c r="AM71" i="27"/>
  <c r="AT78" i="27"/>
  <c r="AM78" i="27"/>
  <c r="AT35" i="27"/>
  <c r="AM35" i="27"/>
  <c r="AN35" i="27" s="1"/>
  <c r="AM30" i="27"/>
  <c r="AN30" i="27" s="1"/>
  <c r="AT30" i="27"/>
  <c r="AU30" i="27" s="1"/>
  <c r="AM36" i="27"/>
  <c r="AT36" i="27"/>
  <c r="AT14" i="27"/>
  <c r="AU14" i="27" s="1"/>
  <c r="AM14" i="27"/>
  <c r="AN14" i="27" s="1"/>
  <c r="AC61" i="27"/>
  <c r="AT31" i="27"/>
  <c r="AU31" i="27" s="1"/>
  <c r="AM31" i="27"/>
  <c r="AN31" i="27" s="1"/>
  <c r="AQ41" i="27"/>
  <c r="AQ83" i="27"/>
  <c r="AC74" i="27"/>
  <c r="AT51" i="27"/>
  <c r="AM51" i="27"/>
  <c r="AN51" i="27" s="1"/>
  <c r="AR51" i="27" s="1"/>
  <c r="AG23" i="27"/>
  <c r="AC23" i="27" s="1"/>
  <c r="AQ48" i="27"/>
  <c r="AT69" i="27"/>
  <c r="AM69" i="27"/>
  <c r="AM80" i="27"/>
  <c r="AN80" i="27" s="1"/>
  <c r="AT80" i="27"/>
  <c r="AM57" i="27"/>
  <c r="AT57" i="27"/>
  <c r="AU57" i="27" s="1"/>
  <c r="AQ63" i="27"/>
  <c r="AT83" i="27"/>
  <c r="AM83" i="27"/>
  <c r="AQ38" i="27"/>
  <c r="AQ23" i="27"/>
  <c r="AT34" i="27"/>
  <c r="AU34" i="27" s="1"/>
  <c r="AM34" i="27"/>
  <c r="AN34" i="27" s="1"/>
  <c r="AQ56" i="27"/>
  <c r="AQ25" i="24"/>
  <c r="AQ26" i="24"/>
  <c r="AQ56" i="24"/>
  <c r="AQ43" i="24"/>
  <c r="AQ38" i="24"/>
  <c r="AQ48" i="24"/>
  <c r="AR48" i="24" s="1"/>
  <c r="AQ37" i="24"/>
  <c r="AQ22" i="24"/>
  <c r="AQ23" i="24"/>
  <c r="AQ16" i="24"/>
  <c r="AQ40" i="24"/>
  <c r="AR40" i="24" s="1"/>
  <c r="AQ14" i="24"/>
  <c r="AV14" i="24" s="1"/>
  <c r="AQ63" i="24"/>
  <c r="AV63" i="24" s="1"/>
  <c r="AQ34" i="24"/>
  <c r="AQ51" i="24"/>
  <c r="AV51" i="24" s="1"/>
  <c r="AQ73" i="24"/>
  <c r="AQ33" i="24"/>
  <c r="AQ72" i="24"/>
  <c r="AV72" i="24" s="1"/>
  <c r="AQ66" i="24"/>
  <c r="AH55" i="24"/>
  <c r="AI55" i="24" s="1"/>
  <c r="AJ55" i="24" s="1"/>
  <c r="AC55" i="24" s="1"/>
  <c r="AG55" i="24"/>
  <c r="AG46" i="24"/>
  <c r="AH46" i="24"/>
  <c r="AI46" i="24" s="1"/>
  <c r="AJ46" i="24" s="1"/>
  <c r="AG87" i="24"/>
  <c r="AH87" i="24"/>
  <c r="AI87" i="24" s="1"/>
  <c r="AJ87" i="24" s="1"/>
  <c r="AC87" i="24" s="1"/>
  <c r="AG44" i="24"/>
  <c r="AH44" i="24"/>
  <c r="AI44" i="24" s="1"/>
  <c r="AJ44" i="24" s="1"/>
  <c r="AC44" i="24" s="1"/>
  <c r="AG4" i="24"/>
  <c r="AH4" i="24"/>
  <c r="AI4" i="24" s="1"/>
  <c r="AJ4" i="24" s="1"/>
  <c r="AG28" i="24"/>
  <c r="AH28" i="24"/>
  <c r="AI28" i="24" s="1"/>
  <c r="AJ28" i="24" s="1"/>
  <c r="AG47" i="24"/>
  <c r="AH47" i="24"/>
  <c r="AI47" i="24" s="1"/>
  <c r="AJ47" i="24" s="1"/>
  <c r="AC47" i="24" s="1"/>
  <c r="AG21" i="24"/>
  <c r="AH21" i="24"/>
  <c r="AI21" i="24" s="1"/>
  <c r="AJ21" i="24" s="1"/>
  <c r="AH60" i="24"/>
  <c r="AI60" i="24" s="1"/>
  <c r="AJ60" i="24" s="1"/>
  <c r="AC60" i="24" s="1"/>
  <c r="AG60" i="24"/>
  <c r="AH42" i="24"/>
  <c r="AI42" i="24" s="1"/>
  <c r="AJ42" i="24" s="1"/>
  <c r="AC42" i="24" s="1"/>
  <c r="AG42" i="24"/>
  <c r="AC41" i="24"/>
  <c r="AH14" i="24"/>
  <c r="AI14" i="24" s="1"/>
  <c r="AJ14" i="24" s="1"/>
  <c r="AC14" i="24" s="1"/>
  <c r="AG14" i="24"/>
  <c r="AC75" i="24"/>
  <c r="AG88" i="24"/>
  <c r="AH88" i="24"/>
  <c r="AI88" i="24" s="1"/>
  <c r="AJ88" i="24" s="1"/>
  <c r="AC88" i="24" s="1"/>
  <c r="AG32" i="24"/>
  <c r="AH32" i="24"/>
  <c r="AI32" i="24" s="1"/>
  <c r="AJ32" i="24" s="1"/>
  <c r="AG25" i="24"/>
  <c r="AH25" i="24"/>
  <c r="AI25" i="24" s="1"/>
  <c r="AJ25" i="24" s="1"/>
  <c r="AC25" i="24" s="1"/>
  <c r="AC12" i="24"/>
  <c r="AH67" i="24"/>
  <c r="AI67" i="24" s="1"/>
  <c r="AJ67" i="24" s="1"/>
  <c r="AG67" i="24"/>
  <c r="AH49" i="24"/>
  <c r="AI49" i="24" s="1"/>
  <c r="AJ49" i="24" s="1"/>
  <c r="AG49" i="24"/>
  <c r="AH26" i="24"/>
  <c r="AI26" i="24" s="1"/>
  <c r="AJ26" i="24" s="1"/>
  <c r="AG26" i="24"/>
  <c r="AH16" i="24"/>
  <c r="AI16" i="24" s="1"/>
  <c r="AJ16" i="24" s="1"/>
  <c r="AC16" i="24" s="1"/>
  <c r="AG16" i="24"/>
  <c r="AH31" i="24"/>
  <c r="AI31" i="24" s="1"/>
  <c r="AJ31" i="24" s="1"/>
  <c r="AC31" i="24" s="1"/>
  <c r="AG31" i="24"/>
  <c r="AH84" i="24"/>
  <c r="AI84" i="24" s="1"/>
  <c r="AJ84" i="24" s="1"/>
  <c r="AC84" i="24" s="1"/>
  <c r="AG84" i="24"/>
  <c r="AH13" i="24"/>
  <c r="AI13" i="24" s="1"/>
  <c r="AJ13" i="24" s="1"/>
  <c r="AC13" i="24" s="1"/>
  <c r="AG13" i="24"/>
  <c r="AG30" i="24"/>
  <c r="AH30" i="24"/>
  <c r="AI30" i="24" s="1"/>
  <c r="AJ30" i="24" s="1"/>
  <c r="AG77" i="24"/>
  <c r="AH77" i="24"/>
  <c r="AI77" i="24" s="1"/>
  <c r="AJ77" i="24" s="1"/>
  <c r="AG23" i="24"/>
  <c r="AH23" i="24"/>
  <c r="AI23" i="24" s="1"/>
  <c r="AJ23" i="24" s="1"/>
  <c r="AC23" i="24" s="1"/>
  <c r="AG70" i="24"/>
  <c r="AH70" i="24"/>
  <c r="AI70" i="24" s="1"/>
  <c r="AJ70" i="24" s="1"/>
  <c r="AG74" i="24"/>
  <c r="AH74" i="24"/>
  <c r="AI74" i="24" s="1"/>
  <c r="AJ74" i="24" s="1"/>
  <c r="AG50" i="24"/>
  <c r="AH50" i="24"/>
  <c r="AI50" i="24" s="1"/>
  <c r="AJ50" i="24" s="1"/>
  <c r="AH57" i="24"/>
  <c r="AI57" i="24" s="1"/>
  <c r="AJ57" i="24" s="1"/>
  <c r="AC57" i="24" s="1"/>
  <c r="AT3" i="24"/>
  <c r="AM3" i="24"/>
  <c r="AQ54" i="24"/>
  <c r="AM34" i="24"/>
  <c r="AT34" i="24"/>
  <c r="AE12" i="24"/>
  <c r="AP12" i="24" s="1"/>
  <c r="AQ12" i="24" s="1"/>
  <c r="AG12" i="24"/>
  <c r="AD84" i="24"/>
  <c r="AO84" i="24" s="1"/>
  <c r="AD49" i="24"/>
  <c r="AO49" i="24" s="1"/>
  <c r="AQ49" i="24" s="1"/>
  <c r="AC85" i="24"/>
  <c r="AH58" i="24"/>
  <c r="AI58" i="24" s="1"/>
  <c r="AJ58" i="24" s="1"/>
  <c r="AC58" i="24" s="1"/>
  <c r="AT7" i="24"/>
  <c r="AU7" i="24" s="1"/>
  <c r="AV7" i="24" s="1"/>
  <c r="AM7" i="24"/>
  <c r="AG89" i="24"/>
  <c r="AC89" i="24" s="1"/>
  <c r="AC53" i="24"/>
  <c r="AG75" i="24"/>
  <c r="AE29" i="24"/>
  <c r="AP29" i="24" s="1"/>
  <c r="AQ29" i="24" s="1"/>
  <c r="AM65" i="24"/>
  <c r="AN65" i="24" s="1"/>
  <c r="AR65" i="24" s="1"/>
  <c r="AT65" i="24"/>
  <c r="AU65" i="24" s="1"/>
  <c r="AV65" i="24" s="1"/>
  <c r="AD17" i="24"/>
  <c r="AO17" i="24" s="1"/>
  <c r="AQ17" i="24" s="1"/>
  <c r="AC7" i="24"/>
  <c r="AE30" i="24"/>
  <c r="AP30" i="24" s="1"/>
  <c r="AQ24" i="24"/>
  <c r="AQ75" i="24"/>
  <c r="AH81" i="24"/>
  <c r="AI81" i="24" s="1"/>
  <c r="AJ81" i="24" s="1"/>
  <c r="AC81" i="24" s="1"/>
  <c r="AQ41" i="24"/>
  <c r="AT42" i="24"/>
  <c r="AM42" i="24"/>
  <c r="AT83" i="24"/>
  <c r="AM83" i="24"/>
  <c r="AQ50" i="24"/>
  <c r="AD61" i="24"/>
  <c r="AO61" i="24" s="1"/>
  <c r="AQ61" i="24" s="1"/>
  <c r="AM60" i="24"/>
  <c r="AT60" i="24"/>
  <c r="AG27" i="24"/>
  <c r="AC27" i="24" s="1"/>
  <c r="AM70" i="24"/>
  <c r="AT70" i="24"/>
  <c r="AC80" i="24"/>
  <c r="AQ8" i="24"/>
  <c r="AM78" i="24"/>
  <c r="AN78" i="24" s="1"/>
  <c r="AT78" i="24"/>
  <c r="AU78" i="24" s="1"/>
  <c r="AC37" i="24"/>
  <c r="AT36" i="24"/>
  <c r="AM36" i="24"/>
  <c r="AC5" i="24"/>
  <c r="AQ74" i="24"/>
  <c r="AM27" i="24"/>
  <c r="AT27" i="24"/>
  <c r="AC51" i="24"/>
  <c r="AG17" i="24"/>
  <c r="AC17" i="24" s="1"/>
  <c r="AF45" i="24"/>
  <c r="AD86" i="24"/>
  <c r="AO86" i="24" s="1"/>
  <c r="AQ86" i="24" s="1"/>
  <c r="AM48" i="24"/>
  <c r="AN48" i="24" s="1"/>
  <c r="AT48" i="24"/>
  <c r="AU48" i="24" s="1"/>
  <c r="AT10" i="24"/>
  <c r="AM10" i="24"/>
  <c r="AQ76" i="24"/>
  <c r="AM19" i="24"/>
  <c r="AT19" i="24"/>
  <c r="AE20" i="24"/>
  <c r="AP20" i="24" s="1"/>
  <c r="AQ20" i="24" s="1"/>
  <c r="AM4" i="24"/>
  <c r="AT4" i="24"/>
  <c r="AT17" i="24"/>
  <c r="AM17" i="24"/>
  <c r="AH48" i="24"/>
  <c r="AI48" i="24" s="1"/>
  <c r="AJ48" i="24" s="1"/>
  <c r="AC48" i="24" s="1"/>
  <c r="AM40" i="24"/>
  <c r="AN40" i="24" s="1"/>
  <c r="AT40" i="24"/>
  <c r="AU40" i="24" s="1"/>
  <c r="AM41" i="24"/>
  <c r="AT41" i="24"/>
  <c r="AQ62" i="24"/>
  <c r="AG76" i="24"/>
  <c r="AC76" i="24" s="1"/>
  <c r="AC69" i="24"/>
  <c r="AF10" i="24"/>
  <c r="AG34" i="24"/>
  <c r="AC34" i="24" s="1"/>
  <c r="AM8" i="24"/>
  <c r="AT8" i="24"/>
  <c r="AM12" i="24"/>
  <c r="AT12" i="24"/>
  <c r="AU12" i="24" s="1"/>
  <c r="AQ81" i="24"/>
  <c r="AQ13" i="24"/>
  <c r="AM89" i="24"/>
  <c r="AT89" i="24"/>
  <c r="AC63" i="24"/>
  <c r="AQ85" i="24"/>
  <c r="AF54" i="24"/>
  <c r="AM75" i="24"/>
  <c r="AT75" i="24"/>
  <c r="AT56" i="24"/>
  <c r="AM56" i="24"/>
  <c r="AN56" i="24" s="1"/>
  <c r="AH62" i="24"/>
  <c r="AI62" i="24" s="1"/>
  <c r="AJ62" i="24" s="1"/>
  <c r="AC62" i="24" s="1"/>
  <c r="AM5" i="24"/>
  <c r="AN5" i="24" s="1"/>
  <c r="AR5" i="24" s="1"/>
  <c r="AT5" i="24"/>
  <c r="AE45" i="24"/>
  <c r="AP45" i="24" s="1"/>
  <c r="AQ45" i="24" s="1"/>
  <c r="AT29" i="24"/>
  <c r="AM29" i="24"/>
  <c r="AM71" i="24"/>
  <c r="AT71" i="24"/>
  <c r="AM81" i="24"/>
  <c r="AN81" i="24" s="1"/>
  <c r="AT81" i="24"/>
  <c r="AU81" i="24" s="1"/>
  <c r="AM58" i="24"/>
  <c r="AN58" i="24" s="1"/>
  <c r="AT58" i="24"/>
  <c r="AU58" i="24" s="1"/>
  <c r="AM16" i="24"/>
  <c r="AT16" i="24"/>
  <c r="AU16" i="24" s="1"/>
  <c r="AD87" i="24"/>
  <c r="AO87" i="24" s="1"/>
  <c r="AQ87" i="24" s="1"/>
  <c r="AT52" i="24"/>
  <c r="AM52" i="24"/>
  <c r="AF61" i="24"/>
  <c r="AT14" i="24"/>
  <c r="AU14" i="24" s="1"/>
  <c r="AM14" i="24"/>
  <c r="AN14" i="24" s="1"/>
  <c r="AF83" i="24"/>
  <c r="AM47" i="24"/>
  <c r="AN47" i="24" s="1"/>
  <c r="AR47" i="24" s="1"/>
  <c r="AT47" i="24"/>
  <c r="AU47" i="24" s="1"/>
  <c r="AV47" i="24" s="1"/>
  <c r="AM9" i="24"/>
  <c r="AT9" i="24"/>
  <c r="AM49" i="24"/>
  <c r="AT49" i="24"/>
  <c r="AT33" i="24"/>
  <c r="AM33" i="24"/>
  <c r="AE67" i="24"/>
  <c r="AP67" i="24" s="1"/>
  <c r="AE15" i="24"/>
  <c r="AP15" i="24" s="1"/>
  <c r="AQ15" i="24" s="1"/>
  <c r="AM77" i="24"/>
  <c r="AT77" i="24"/>
  <c r="AD52" i="24"/>
  <c r="AO52" i="24" s="1"/>
  <c r="AQ52" i="24" s="1"/>
  <c r="AM23" i="24"/>
  <c r="AN23" i="24" s="1"/>
  <c r="AT23" i="24"/>
  <c r="AU23" i="24" s="1"/>
  <c r="AF29" i="24"/>
  <c r="AF71" i="24"/>
  <c r="AD67" i="24"/>
  <c r="AO67" i="24" s="1"/>
  <c r="AF52" i="24"/>
  <c r="AM61" i="24"/>
  <c r="AT61" i="24"/>
  <c r="AT88" i="24"/>
  <c r="AU88" i="24" s="1"/>
  <c r="AM88" i="24"/>
  <c r="AN88" i="24" s="1"/>
  <c r="AM37" i="24"/>
  <c r="AT37" i="24"/>
  <c r="AU37" i="24" s="1"/>
  <c r="AF15" i="24"/>
  <c r="AC35" i="24"/>
  <c r="AG41" i="24"/>
  <c r="AM39" i="24"/>
  <c r="AN39" i="24" s="1"/>
  <c r="AR39" i="24" s="1"/>
  <c r="AT39" i="24"/>
  <c r="AU39" i="24" s="1"/>
  <c r="AV39" i="24" s="1"/>
  <c r="AM76" i="24"/>
  <c r="AT76" i="24"/>
  <c r="AF8" i="24"/>
  <c r="AM30" i="24"/>
  <c r="AT30" i="24"/>
  <c r="AH56" i="24"/>
  <c r="AI56" i="24" s="1"/>
  <c r="AJ56" i="24" s="1"/>
  <c r="AC56" i="24" s="1"/>
  <c r="AT15" i="24"/>
  <c r="AM15" i="24"/>
  <c r="AT25" i="24"/>
  <c r="AU25" i="24" s="1"/>
  <c r="AM25" i="24"/>
  <c r="AN25" i="24" s="1"/>
  <c r="AH64" i="24"/>
  <c r="AI64" i="24" s="1"/>
  <c r="AJ64" i="24" s="1"/>
  <c r="AC64" i="24" s="1"/>
  <c r="AM38" i="24"/>
  <c r="AT38" i="24"/>
  <c r="AU38" i="24" s="1"/>
  <c r="AH86" i="24"/>
  <c r="AI86" i="24" s="1"/>
  <c r="AJ86" i="24" s="1"/>
  <c r="AC86" i="24" s="1"/>
  <c r="AF33" i="24"/>
  <c r="AT54" i="24"/>
  <c r="AM54" i="24"/>
  <c r="AM53" i="24"/>
  <c r="AN53" i="24" s="1"/>
  <c r="AT53" i="24"/>
  <c r="AU53" i="24" s="1"/>
  <c r="AQ42" i="24"/>
  <c r="AE71" i="24"/>
  <c r="AP71" i="24" s="1"/>
  <c r="AQ71" i="24" s="1"/>
  <c r="AD79" i="24"/>
  <c r="AO79" i="24" s="1"/>
  <c r="AQ79" i="24" s="1"/>
  <c r="AM74" i="24"/>
  <c r="AT74" i="24"/>
  <c r="AF22" i="24"/>
  <c r="AT87" i="24"/>
  <c r="AU87" i="24" s="1"/>
  <c r="AM87" i="24"/>
  <c r="AN87" i="24" s="1"/>
  <c r="AM26" i="24"/>
  <c r="AT26" i="24"/>
  <c r="AQ31" i="24"/>
  <c r="AD30" i="24"/>
  <c r="AO30" i="24" s="1"/>
  <c r="AT63" i="24"/>
  <c r="AU63" i="24" s="1"/>
  <c r="AM63" i="24"/>
  <c r="AN63" i="24" s="1"/>
  <c r="AM2" i="24"/>
  <c r="AT2" i="24"/>
  <c r="AQ68" i="24"/>
  <c r="AM44" i="24"/>
  <c r="AN44" i="24" s="1"/>
  <c r="AR44" i="24" s="1"/>
  <c r="AT44" i="24"/>
  <c r="AU44" i="24" s="1"/>
  <c r="AV44" i="24" s="1"/>
  <c r="AM68" i="24"/>
  <c r="AT68" i="24"/>
  <c r="AU68" i="24" s="1"/>
  <c r="AD3" i="24"/>
  <c r="AO3" i="24" s="1"/>
  <c r="AQ3" i="24" s="1"/>
  <c r="AT21" i="24"/>
  <c r="AM21" i="24"/>
  <c r="AT46" i="24"/>
  <c r="AM46" i="24"/>
  <c r="AT13" i="24"/>
  <c r="AU13" i="24" s="1"/>
  <c r="AM13" i="24"/>
  <c r="AQ88" i="24"/>
  <c r="AQ57" i="24"/>
  <c r="AH79" i="24"/>
  <c r="AI79" i="24" s="1"/>
  <c r="AJ79" i="24" s="1"/>
  <c r="AC79" i="24" s="1"/>
  <c r="AE18" i="24"/>
  <c r="AP18" i="24" s="1"/>
  <c r="AQ18" i="24" s="1"/>
  <c r="AM11" i="24"/>
  <c r="AF11" i="24"/>
  <c r="AD11" i="24"/>
  <c r="AO11" i="24" s="1"/>
  <c r="AM45" i="24"/>
  <c r="AT45" i="24"/>
  <c r="AC19" i="24"/>
  <c r="AM80" i="24"/>
  <c r="AT80" i="24"/>
  <c r="AC66" i="24"/>
  <c r="AQ27" i="24"/>
  <c r="AC38" i="24"/>
  <c r="AM51" i="24"/>
  <c r="AN51" i="24" s="1"/>
  <c r="AT51" i="24"/>
  <c r="AU51" i="24" s="1"/>
  <c r="AH18" i="24"/>
  <c r="AI18" i="24" s="1"/>
  <c r="AJ18" i="24" s="1"/>
  <c r="AC18" i="24" s="1"/>
  <c r="AC68" i="24"/>
  <c r="AR63" i="24"/>
  <c r="AM64" i="24"/>
  <c r="AN64" i="24" s="1"/>
  <c r="AR64" i="24" s="1"/>
  <c r="AT64" i="24"/>
  <c r="AM6" i="24"/>
  <c r="AN6" i="24" s="1"/>
  <c r="AR6" i="24" s="1"/>
  <c r="AT6" i="24"/>
  <c r="AU6" i="24" s="1"/>
  <c r="AV6" i="24" s="1"/>
  <c r="AH82" i="24"/>
  <c r="AI82" i="24" s="1"/>
  <c r="AJ82" i="24" s="1"/>
  <c r="AC82" i="24" s="1"/>
  <c r="AF59" i="24"/>
  <c r="AM20" i="24"/>
  <c r="AT20" i="24"/>
  <c r="AM35" i="24"/>
  <c r="AN35" i="24" s="1"/>
  <c r="AR35" i="24" s="1"/>
  <c r="AT35" i="24"/>
  <c r="AT59" i="24"/>
  <c r="AM59" i="24"/>
  <c r="AM43" i="24"/>
  <c r="AN43" i="24" s="1"/>
  <c r="AR43" i="24" s="1"/>
  <c r="AT43" i="24"/>
  <c r="AU43" i="24" s="1"/>
  <c r="AM57" i="24"/>
  <c r="AN57" i="24" s="1"/>
  <c r="AT57" i="24"/>
  <c r="AM86" i="24"/>
  <c r="AN86" i="24" s="1"/>
  <c r="AT86" i="24"/>
  <c r="AM66" i="24"/>
  <c r="AN66" i="24" s="1"/>
  <c r="AT66" i="24"/>
  <c r="AU66" i="24" s="1"/>
  <c r="AF2" i="24"/>
  <c r="AQ19" i="24"/>
  <c r="AM31" i="24"/>
  <c r="AN31" i="24" s="1"/>
  <c r="AT31" i="24"/>
  <c r="AM73" i="24"/>
  <c r="AN73" i="24" s="1"/>
  <c r="AT73" i="24"/>
  <c r="AU73" i="24" s="1"/>
  <c r="AE11" i="24"/>
  <c r="AP11" i="24" s="1"/>
  <c r="AF20" i="24"/>
  <c r="AT67" i="24"/>
  <c r="AM67" i="24"/>
  <c r="AE83" i="24"/>
  <c r="AP83" i="24" s="1"/>
  <c r="AQ83" i="24" s="1"/>
  <c r="AQ77" i="24"/>
  <c r="AE84" i="24"/>
  <c r="AP84" i="24" s="1"/>
  <c r="AM85" i="24"/>
  <c r="AN85" i="24" s="1"/>
  <c r="AT85" i="24"/>
  <c r="AU85" i="24" s="1"/>
  <c r="AT55" i="24"/>
  <c r="AU55" i="24" s="1"/>
  <c r="AV55" i="24" s="1"/>
  <c r="AM55" i="24"/>
  <c r="AN55" i="24" s="1"/>
  <c r="AR55" i="24" s="1"/>
  <c r="AF36" i="24"/>
  <c r="AQ89" i="24"/>
  <c r="AM62" i="24"/>
  <c r="AN62" i="24" s="1"/>
  <c r="AT62" i="24"/>
  <c r="AU62" i="24" s="1"/>
  <c r="AQ78" i="24"/>
  <c r="AT22" i="24"/>
  <c r="AF24" i="24"/>
  <c r="AT84" i="24"/>
  <c r="AU84" i="24" s="1"/>
  <c r="AM84" i="24"/>
  <c r="AN84" i="24" s="1"/>
  <c r="AM72" i="24"/>
  <c r="AN72" i="24" s="1"/>
  <c r="AT72" i="24"/>
  <c r="AU72" i="24" s="1"/>
  <c r="AM28" i="24"/>
  <c r="AT28" i="24"/>
  <c r="AC9" i="24"/>
  <c r="AC3" i="24"/>
  <c r="AD10" i="24"/>
  <c r="AO10" i="24" s="1"/>
  <c r="AQ10" i="24" s="1"/>
  <c r="AD59" i="24"/>
  <c r="AO59" i="24" s="1"/>
  <c r="AQ59" i="24" s="1"/>
  <c r="AT18" i="24"/>
  <c r="AU18" i="24" s="1"/>
  <c r="AM18" i="24"/>
  <c r="AN18" i="24" s="1"/>
  <c r="AM79" i="24"/>
  <c r="AT79" i="24"/>
  <c r="AT82" i="24"/>
  <c r="AU82" i="24" s="1"/>
  <c r="AV82" i="24" s="1"/>
  <c r="AM82" i="24"/>
  <c r="AQ53" i="24"/>
  <c r="AM22" i="24"/>
  <c r="AM24" i="24"/>
  <c r="AT24" i="24"/>
  <c r="AM69" i="24"/>
  <c r="AN69" i="24" s="1"/>
  <c r="AR69" i="24" s="1"/>
  <c r="AT69" i="24"/>
  <c r="AU69" i="24" s="1"/>
  <c r="AV69" i="24" s="1"/>
  <c r="AT50" i="24"/>
  <c r="AM50" i="24"/>
  <c r="AQ36" i="24"/>
  <c r="AE2" i="24"/>
  <c r="AP2" i="24" s="1"/>
  <c r="AQ2" i="24" s="1"/>
  <c r="AM32" i="24"/>
  <c r="AT32" i="24"/>
  <c r="AQ88" i="22"/>
  <c r="AV88" i="22" s="1"/>
  <c r="AQ78" i="22"/>
  <c r="AV78" i="22" s="1"/>
  <c r="AQ47" i="22"/>
  <c r="AQ11" i="22"/>
  <c r="AQ89" i="22"/>
  <c r="AQ75" i="22"/>
  <c r="AQ15" i="22"/>
  <c r="AQ41" i="22"/>
  <c r="AQ52" i="22"/>
  <c r="AR52" i="22" s="1"/>
  <c r="AQ10" i="22"/>
  <c r="AQ26" i="22"/>
  <c r="AQ69" i="22"/>
  <c r="AV69" i="22" s="1"/>
  <c r="AQ85" i="22"/>
  <c r="AQ28" i="22"/>
  <c r="AQ73" i="22"/>
  <c r="AQ30" i="22"/>
  <c r="AQ46" i="22"/>
  <c r="AQ60" i="22"/>
  <c r="AR60" i="22" s="1"/>
  <c r="AQ17" i="22"/>
  <c r="AH64" i="22"/>
  <c r="AI64" i="22" s="1"/>
  <c r="AJ64" i="22" s="1"/>
  <c r="AG64" i="22"/>
  <c r="AG66" i="22"/>
  <c r="AH66" i="22"/>
  <c r="AI66" i="22" s="1"/>
  <c r="AJ66" i="22" s="1"/>
  <c r="AC66" i="22" s="1"/>
  <c r="AH59" i="22"/>
  <c r="AI59" i="22" s="1"/>
  <c r="AJ59" i="22" s="1"/>
  <c r="AC59" i="22" s="1"/>
  <c r="AG59" i="22"/>
  <c r="AG3" i="22"/>
  <c r="AH3" i="22"/>
  <c r="AI3" i="22" s="1"/>
  <c r="AJ3" i="22" s="1"/>
  <c r="AH48" i="22"/>
  <c r="AI48" i="22" s="1"/>
  <c r="AJ48" i="22" s="1"/>
  <c r="AC48" i="22" s="1"/>
  <c r="AG48" i="22"/>
  <c r="AC73" i="22"/>
  <c r="AH62" i="22"/>
  <c r="AI62" i="22" s="1"/>
  <c r="AJ62" i="22" s="1"/>
  <c r="AC62" i="22" s="1"/>
  <c r="AG62" i="22"/>
  <c r="AH80" i="22"/>
  <c r="AI80" i="22" s="1"/>
  <c r="AJ80" i="22" s="1"/>
  <c r="AG80" i="22"/>
  <c r="AG49" i="22"/>
  <c r="AH49" i="22"/>
  <c r="AI49" i="22" s="1"/>
  <c r="AJ49" i="22" s="1"/>
  <c r="AC49" i="22" s="1"/>
  <c r="AG35" i="22"/>
  <c r="AH35" i="22"/>
  <c r="AI35" i="22" s="1"/>
  <c r="AJ35" i="22" s="1"/>
  <c r="AC35" i="22" s="1"/>
  <c r="AH21" i="22"/>
  <c r="AI21" i="22" s="1"/>
  <c r="AJ21" i="22" s="1"/>
  <c r="AC21" i="22" s="1"/>
  <c r="AG21" i="22"/>
  <c r="AH23" i="22"/>
  <c r="AI23" i="22" s="1"/>
  <c r="AJ23" i="22" s="1"/>
  <c r="AG23" i="22"/>
  <c r="AG83" i="22"/>
  <c r="AH83" i="22"/>
  <c r="AI83" i="22" s="1"/>
  <c r="AJ83" i="22" s="1"/>
  <c r="AC83" i="22" s="1"/>
  <c r="AC56" i="22"/>
  <c r="AC24" i="22"/>
  <c r="AG69" i="22"/>
  <c r="AH69" i="22"/>
  <c r="AI69" i="22" s="1"/>
  <c r="AJ69" i="22" s="1"/>
  <c r="AC69" i="22" s="1"/>
  <c r="AG47" i="22"/>
  <c r="AH47" i="22"/>
  <c r="AI47" i="22" s="1"/>
  <c r="AJ47" i="22" s="1"/>
  <c r="AC46" i="22"/>
  <c r="AG31" i="22"/>
  <c r="AH31" i="22"/>
  <c r="AI31" i="22" s="1"/>
  <c r="AJ31" i="22" s="1"/>
  <c r="AG9" i="22"/>
  <c r="AH9" i="22"/>
  <c r="AI9" i="22" s="1"/>
  <c r="AJ9" i="22" s="1"/>
  <c r="AG40" i="22"/>
  <c r="AH40" i="22"/>
  <c r="AI40" i="22" s="1"/>
  <c r="AJ40" i="22" s="1"/>
  <c r="AG57" i="22"/>
  <c r="AH57" i="22"/>
  <c r="AI57" i="22" s="1"/>
  <c r="AJ57" i="22" s="1"/>
  <c r="AC57" i="22" s="1"/>
  <c r="AG22" i="22"/>
  <c r="AH22" i="22"/>
  <c r="AI22" i="22" s="1"/>
  <c r="AJ22" i="22" s="1"/>
  <c r="AC86" i="22"/>
  <c r="AC70" i="22"/>
  <c r="AG34" i="22"/>
  <c r="AH34" i="22"/>
  <c r="AI34" i="22" s="1"/>
  <c r="AJ34" i="22" s="1"/>
  <c r="AG15" i="22"/>
  <c r="AH15" i="22"/>
  <c r="AI15" i="22" s="1"/>
  <c r="AJ15" i="22" s="1"/>
  <c r="AC15" i="22" s="1"/>
  <c r="AC13" i="22"/>
  <c r="AG75" i="22"/>
  <c r="AH75" i="22"/>
  <c r="AI75" i="22" s="1"/>
  <c r="AJ75" i="22" s="1"/>
  <c r="AG51" i="22"/>
  <c r="AH51" i="22"/>
  <c r="AI51" i="22" s="1"/>
  <c r="AJ51" i="22" s="1"/>
  <c r="AC51" i="22" s="1"/>
  <c r="AG82" i="22"/>
  <c r="AH82" i="22"/>
  <c r="AI82" i="22" s="1"/>
  <c r="AJ82" i="22" s="1"/>
  <c r="AC82" i="22" s="1"/>
  <c r="AH50" i="22"/>
  <c r="AI50" i="22" s="1"/>
  <c r="AJ50" i="22" s="1"/>
  <c r="AC50" i="22" s="1"/>
  <c r="AG50" i="22"/>
  <c r="AH89" i="22"/>
  <c r="AI89" i="22" s="1"/>
  <c r="AJ89" i="22" s="1"/>
  <c r="AG89" i="22"/>
  <c r="AH77" i="22"/>
  <c r="AI77" i="22" s="1"/>
  <c r="AJ77" i="22" s="1"/>
  <c r="AG77" i="22"/>
  <c r="AM30" i="22"/>
  <c r="AT30" i="22"/>
  <c r="AM58" i="22"/>
  <c r="AT58" i="22"/>
  <c r="AM71" i="22"/>
  <c r="AT71" i="22"/>
  <c r="AT85" i="22"/>
  <c r="AM85" i="22"/>
  <c r="AG17" i="22"/>
  <c r="AC17" i="22" s="1"/>
  <c r="AF10" i="22"/>
  <c r="AM43" i="22"/>
  <c r="AN43" i="22" s="1"/>
  <c r="AR43" i="22" s="1"/>
  <c r="AT43" i="22"/>
  <c r="AU43" i="22" s="1"/>
  <c r="AV43" i="22" s="1"/>
  <c r="AM31" i="22"/>
  <c r="AT31" i="22"/>
  <c r="AG46" i="22"/>
  <c r="AT73" i="22"/>
  <c r="AM73" i="22"/>
  <c r="AN73" i="22" s="1"/>
  <c r="AG26" i="22"/>
  <c r="AC26" i="22" s="1"/>
  <c r="AH37" i="22"/>
  <c r="AI37" i="22" s="1"/>
  <c r="AJ37" i="22" s="1"/>
  <c r="AC37" i="22" s="1"/>
  <c r="AT67" i="22"/>
  <c r="AM67" i="22"/>
  <c r="AE8" i="22"/>
  <c r="AP8" i="22" s="1"/>
  <c r="AQ8" i="22" s="1"/>
  <c r="AT52" i="22"/>
  <c r="AU52" i="22" s="1"/>
  <c r="AM52" i="22"/>
  <c r="AN52" i="22" s="1"/>
  <c r="AG56" i="22"/>
  <c r="AM68" i="22"/>
  <c r="AT68" i="22"/>
  <c r="AM12" i="22"/>
  <c r="AT12" i="22"/>
  <c r="AQ20" i="22"/>
  <c r="AT24" i="22"/>
  <c r="AM24" i="22"/>
  <c r="AE54" i="22"/>
  <c r="AP54" i="22" s="1"/>
  <c r="AQ54" i="22" s="1"/>
  <c r="AM50" i="22"/>
  <c r="AT50" i="22"/>
  <c r="AG86" i="22"/>
  <c r="AD51" i="22"/>
  <c r="AO51" i="22" s="1"/>
  <c r="AT44" i="22"/>
  <c r="AU44" i="22" s="1"/>
  <c r="AV44" i="22" s="1"/>
  <c r="AM44" i="22"/>
  <c r="AN44" i="22" s="1"/>
  <c r="AR44" i="22" s="1"/>
  <c r="AG61" i="22"/>
  <c r="AC61" i="22" s="1"/>
  <c r="AM47" i="22"/>
  <c r="AT47" i="22"/>
  <c r="AT81" i="22"/>
  <c r="AM81" i="22"/>
  <c r="AF74" i="22"/>
  <c r="AG11" i="22"/>
  <c r="AC11" i="22" s="1"/>
  <c r="AG2" i="22"/>
  <c r="AC2" i="22" s="1"/>
  <c r="AQ61" i="22"/>
  <c r="AD23" i="22"/>
  <c r="AO23" i="22" s="1"/>
  <c r="AT16" i="22"/>
  <c r="AU16" i="22" s="1"/>
  <c r="AV16" i="22" s="1"/>
  <c r="AM16" i="22"/>
  <c r="AN16" i="22" s="1"/>
  <c r="AR16" i="22" s="1"/>
  <c r="AT19" i="22"/>
  <c r="AM19" i="22"/>
  <c r="AF7" i="22"/>
  <c r="AD7" i="22"/>
  <c r="AO7" i="22" s="1"/>
  <c r="AQ7" i="22" s="1"/>
  <c r="AD74" i="22"/>
  <c r="AO74" i="22" s="1"/>
  <c r="AQ74" i="22" s="1"/>
  <c r="AH54" i="22"/>
  <c r="AI54" i="22" s="1"/>
  <c r="AJ54" i="22" s="1"/>
  <c r="AC54" i="22" s="1"/>
  <c r="AF58" i="22"/>
  <c r="AQ67" i="22"/>
  <c r="AT45" i="22"/>
  <c r="AU45" i="22" s="1"/>
  <c r="AM45" i="22"/>
  <c r="AN45" i="22" s="1"/>
  <c r="AT87" i="22"/>
  <c r="AM87" i="22"/>
  <c r="AM46" i="22"/>
  <c r="AN46" i="22" s="1"/>
  <c r="AR46" i="22" s="1"/>
  <c r="AT46" i="22"/>
  <c r="AG73" i="22"/>
  <c r="AE83" i="22"/>
  <c r="AP83" i="22" s="1"/>
  <c r="AQ83" i="22" s="1"/>
  <c r="AM39" i="22"/>
  <c r="AT39" i="22"/>
  <c r="AM6" i="22"/>
  <c r="AN6" i="22" s="1"/>
  <c r="AT6" i="22"/>
  <c r="AU6" i="22" s="1"/>
  <c r="AC14" i="22"/>
  <c r="AQ62" i="22"/>
  <c r="AF67" i="22"/>
  <c r="AQ49" i="22"/>
  <c r="AF12" i="22"/>
  <c r="AG24" i="22"/>
  <c r="AF81" i="22"/>
  <c r="AT74" i="22"/>
  <c r="AM74" i="22"/>
  <c r="AT11" i="22"/>
  <c r="AM11" i="22"/>
  <c r="AE87" i="22"/>
  <c r="AP87" i="22" s="1"/>
  <c r="AQ87" i="22" s="1"/>
  <c r="AD24" i="22"/>
  <c r="AO24" i="22" s="1"/>
  <c r="AQ24" i="22" s="1"/>
  <c r="AD48" i="22"/>
  <c r="AO48" i="22" s="1"/>
  <c r="AQ48" i="22" s="1"/>
  <c r="AD76" i="22"/>
  <c r="AO76" i="22" s="1"/>
  <c r="AQ76" i="22" s="1"/>
  <c r="AM72" i="22"/>
  <c r="AT72" i="22"/>
  <c r="AM36" i="22"/>
  <c r="AT36" i="22"/>
  <c r="AT25" i="22"/>
  <c r="AM25" i="22"/>
  <c r="AQ39" i="22"/>
  <c r="AE80" i="22"/>
  <c r="AP80" i="22" s="1"/>
  <c r="AQ80" i="22" s="1"/>
  <c r="AM59" i="22"/>
  <c r="AT59" i="22"/>
  <c r="AQ65" i="22"/>
  <c r="AM55" i="22"/>
  <c r="AT55" i="22"/>
  <c r="AM75" i="22"/>
  <c r="AT75" i="22"/>
  <c r="AE34" i="22"/>
  <c r="AP34" i="22" s="1"/>
  <c r="AT49" i="22"/>
  <c r="AU49" i="22" s="1"/>
  <c r="AM49" i="22"/>
  <c r="AC43" i="22"/>
  <c r="AE2" i="22"/>
  <c r="AP2" i="22" s="1"/>
  <c r="AQ2" i="22" s="1"/>
  <c r="AH25" i="22"/>
  <c r="AI25" i="22" s="1"/>
  <c r="AJ25" i="22" s="1"/>
  <c r="AC25" i="22" s="1"/>
  <c r="AM62" i="22"/>
  <c r="AN62" i="22" s="1"/>
  <c r="AT62" i="22"/>
  <c r="AU62" i="22" s="1"/>
  <c r="AG71" i="22"/>
  <c r="AC71" i="22" s="1"/>
  <c r="AM10" i="22"/>
  <c r="AT10" i="22"/>
  <c r="AM65" i="22"/>
  <c r="AT65" i="22"/>
  <c r="AT57" i="22"/>
  <c r="AU57" i="22" s="1"/>
  <c r="AM57" i="22"/>
  <c r="AM9" i="22"/>
  <c r="AT9" i="22"/>
  <c r="AQ86" i="22"/>
  <c r="AE45" i="22"/>
  <c r="AP45" i="22" s="1"/>
  <c r="AQ45" i="22" s="1"/>
  <c r="AC68" i="22"/>
  <c r="AE23" i="22"/>
  <c r="AP23" i="22" s="1"/>
  <c r="AT28" i="22"/>
  <c r="AM28" i="22"/>
  <c r="AH76" i="22"/>
  <c r="AI76" i="22" s="1"/>
  <c r="AJ76" i="22" s="1"/>
  <c r="AC76" i="22" s="1"/>
  <c r="AQ57" i="22"/>
  <c r="AM77" i="22"/>
  <c r="AT77" i="22"/>
  <c r="AM15" i="22"/>
  <c r="AN15" i="22" s="1"/>
  <c r="AT15" i="22"/>
  <c r="AD34" i="22"/>
  <c r="AO34" i="22" s="1"/>
  <c r="AC44" i="22"/>
  <c r="AQ25" i="22"/>
  <c r="AM23" i="22"/>
  <c r="AT23" i="22"/>
  <c r="AT37" i="22"/>
  <c r="AU37" i="22" s="1"/>
  <c r="AM37" i="22"/>
  <c r="AN37" i="22" s="1"/>
  <c r="AM80" i="22"/>
  <c r="AT80" i="22"/>
  <c r="AG65" i="22"/>
  <c r="AC65" i="22" s="1"/>
  <c r="AT41" i="22"/>
  <c r="AU41" i="22" s="1"/>
  <c r="AM41" i="22"/>
  <c r="AN41" i="22" s="1"/>
  <c r="AG87" i="22"/>
  <c r="AC87" i="22" s="1"/>
  <c r="AQ68" i="22"/>
  <c r="AF29" i="22"/>
  <c r="AM14" i="22"/>
  <c r="AT14" i="22"/>
  <c r="AT63" i="22"/>
  <c r="AM63" i="22"/>
  <c r="AE81" i="22"/>
  <c r="AP81" i="22" s="1"/>
  <c r="AQ81" i="22" s="1"/>
  <c r="AD12" i="22"/>
  <c r="AO12" i="22" s="1"/>
  <c r="AQ12" i="22" s="1"/>
  <c r="AE58" i="22"/>
  <c r="AP58" i="22" s="1"/>
  <c r="AQ58" i="22" s="1"/>
  <c r="AD35" i="22"/>
  <c r="AO35" i="22" s="1"/>
  <c r="AQ35" i="22" s="1"/>
  <c r="AF39" i="22"/>
  <c r="AG20" i="22"/>
  <c r="AC20" i="22" s="1"/>
  <c r="AQ27" i="22"/>
  <c r="AM84" i="22"/>
  <c r="AN84" i="22" s="1"/>
  <c r="AR84" i="22" s="1"/>
  <c r="AT84" i="22"/>
  <c r="AU84" i="22" s="1"/>
  <c r="AH72" i="22"/>
  <c r="AI72" i="22" s="1"/>
  <c r="AJ72" i="22" s="1"/>
  <c r="AC72" i="22" s="1"/>
  <c r="AT70" i="22"/>
  <c r="AM70" i="22"/>
  <c r="AM82" i="22"/>
  <c r="AT82" i="22"/>
  <c r="AE63" i="22"/>
  <c r="AP63" i="22" s="1"/>
  <c r="AQ63" i="22" s="1"/>
  <c r="AM88" i="22"/>
  <c r="AN88" i="22" s="1"/>
  <c r="AT88" i="22"/>
  <c r="AU88" i="22" s="1"/>
  <c r="AM4" i="22"/>
  <c r="AT4" i="22"/>
  <c r="AE6" i="22"/>
  <c r="AP6" i="22" s="1"/>
  <c r="AQ6" i="22" s="1"/>
  <c r="AQ56" i="22"/>
  <c r="AM27" i="22"/>
  <c r="AT27" i="22"/>
  <c r="AC85" i="22"/>
  <c r="AH53" i="22"/>
  <c r="AI53" i="22" s="1"/>
  <c r="AJ53" i="22" s="1"/>
  <c r="AC53" i="22" s="1"/>
  <c r="AR32" i="22"/>
  <c r="AV32" i="22"/>
  <c r="AM42" i="22"/>
  <c r="AT42" i="22"/>
  <c r="AE22" i="22"/>
  <c r="AP22" i="22" s="1"/>
  <c r="AQ22" i="22" s="1"/>
  <c r="AT29" i="22"/>
  <c r="AM29" i="22"/>
  <c r="AF63" i="22"/>
  <c r="AC28" i="22"/>
  <c r="AE31" i="22"/>
  <c r="AP31" i="22" s="1"/>
  <c r="AM78" i="22"/>
  <c r="AN78" i="22" s="1"/>
  <c r="AT78" i="22"/>
  <c r="AU78" i="22" s="1"/>
  <c r="AD31" i="22"/>
  <c r="AO31" i="22" s="1"/>
  <c r="AQ3" i="22"/>
  <c r="AM20" i="22"/>
  <c r="AT20" i="22"/>
  <c r="AQ36" i="22"/>
  <c r="AQ37" i="22"/>
  <c r="AG70" i="22"/>
  <c r="AT69" i="22"/>
  <c r="AU69" i="22" s="1"/>
  <c r="AM69" i="22"/>
  <c r="AN69" i="22" s="1"/>
  <c r="AT22" i="22"/>
  <c r="AM22" i="22"/>
  <c r="AF4" i="22"/>
  <c r="AF8" i="22"/>
  <c r="AD33" i="22"/>
  <c r="AO33" i="22" s="1"/>
  <c r="AQ33" i="22" s="1"/>
  <c r="AT83" i="22"/>
  <c r="AU83" i="22" s="1"/>
  <c r="AM83" i="22"/>
  <c r="AN83" i="22" s="1"/>
  <c r="AT21" i="22"/>
  <c r="AU21" i="22" s="1"/>
  <c r="AV21" i="22" s="1"/>
  <c r="AM21" i="22"/>
  <c r="AN21" i="22" s="1"/>
  <c r="AR21" i="22" s="1"/>
  <c r="AE51" i="22"/>
  <c r="AP51" i="22" s="1"/>
  <c r="AM51" i="22"/>
  <c r="AT51" i="22"/>
  <c r="AU51" i="22" s="1"/>
  <c r="AC52" i="22"/>
  <c r="AM35" i="22"/>
  <c r="AN35" i="22" s="1"/>
  <c r="AT35" i="22"/>
  <c r="AU35" i="22" s="1"/>
  <c r="AT40" i="22"/>
  <c r="AM40" i="22"/>
  <c r="AQ70" i="22"/>
  <c r="AE71" i="22"/>
  <c r="AP71" i="22" s="1"/>
  <c r="AQ71" i="22" s="1"/>
  <c r="AH30" i="22"/>
  <c r="AI30" i="22" s="1"/>
  <c r="AJ30" i="22" s="1"/>
  <c r="AC30" i="22" s="1"/>
  <c r="AT33" i="22"/>
  <c r="AU33" i="22" s="1"/>
  <c r="AM33" i="22"/>
  <c r="AN33" i="22" s="1"/>
  <c r="AC55" i="22"/>
  <c r="AC38" i="22"/>
  <c r="AT3" i="22"/>
  <c r="AM3" i="22"/>
  <c r="AF5" i="22"/>
  <c r="AD5" i="22"/>
  <c r="AO5" i="22" s="1"/>
  <c r="AQ5" i="22" s="1"/>
  <c r="AG13" i="22"/>
  <c r="AT79" i="22"/>
  <c r="AU79" i="22" s="1"/>
  <c r="AV79" i="22" s="1"/>
  <c r="AM79" i="22"/>
  <c r="AN79" i="22" s="1"/>
  <c r="AR79" i="22" s="1"/>
  <c r="AT38" i="22"/>
  <c r="AM38" i="22"/>
  <c r="AT64" i="22"/>
  <c r="AM64" i="22"/>
  <c r="AT89" i="22"/>
  <c r="AM89" i="22"/>
  <c r="AT48" i="22"/>
  <c r="AU48" i="22" s="1"/>
  <c r="AM48" i="22"/>
  <c r="AN48" i="22" s="1"/>
  <c r="AQ72" i="22"/>
  <c r="AM13" i="22"/>
  <c r="AT13" i="22"/>
  <c r="AT60" i="22"/>
  <c r="AU60" i="22" s="1"/>
  <c r="AM60" i="22"/>
  <c r="AN60" i="22" s="1"/>
  <c r="AT32" i="22"/>
  <c r="AU32" i="22" s="1"/>
  <c r="AM32" i="22"/>
  <c r="AN32" i="22" s="1"/>
  <c r="AM17" i="22"/>
  <c r="AT17" i="22"/>
  <c r="AM54" i="22"/>
  <c r="AT54" i="22"/>
  <c r="AU54" i="22" s="1"/>
  <c r="AG42" i="22"/>
  <c r="AC42" i="22" s="1"/>
  <c r="AM18" i="22"/>
  <c r="AN18" i="22" s="1"/>
  <c r="AT18" i="22"/>
  <c r="AU18" i="22" s="1"/>
  <c r="AM26" i="22"/>
  <c r="AT26" i="22"/>
  <c r="AF36" i="22"/>
  <c r="AH27" i="22"/>
  <c r="AI27" i="22" s="1"/>
  <c r="AJ27" i="22" s="1"/>
  <c r="AC27" i="22" s="1"/>
  <c r="AD4" i="22"/>
  <c r="AO4" i="22" s="1"/>
  <c r="AQ4" i="22" s="1"/>
  <c r="AT56" i="22"/>
  <c r="AM56" i="22"/>
  <c r="AV84" i="22"/>
  <c r="AT76" i="22"/>
  <c r="AM76" i="22"/>
  <c r="AT53" i="22"/>
  <c r="AU53" i="22" s="1"/>
  <c r="AM53" i="22"/>
  <c r="AN53" i="22" s="1"/>
  <c r="AR53" i="22" s="1"/>
  <c r="AM34" i="22"/>
  <c r="AT34" i="22"/>
  <c r="AM86" i="22"/>
  <c r="AN86" i="22" s="1"/>
  <c r="AT86" i="22"/>
  <c r="AT66" i="22"/>
  <c r="AU66" i="22" s="1"/>
  <c r="AM66" i="22"/>
  <c r="AN66" i="22" s="1"/>
  <c r="AT61" i="22"/>
  <c r="AM61" i="22"/>
  <c r="AM2" i="22"/>
  <c r="AT2" i="22"/>
  <c r="AQ9" i="22"/>
  <c r="AT8" i="22"/>
  <c r="AM8" i="22"/>
  <c r="AF19" i="22"/>
  <c r="T2" i="20"/>
  <c r="U7" i="20"/>
  <c r="T26" i="20"/>
  <c r="T22" i="20"/>
  <c r="T28" i="20"/>
  <c r="AC50" i="20"/>
  <c r="AC42" i="20"/>
  <c r="AC34" i="20"/>
  <c r="AC27" i="20"/>
  <c r="AC21" i="20"/>
  <c r="AC47" i="20"/>
  <c r="AC52" i="20"/>
  <c r="AC44" i="20"/>
  <c r="AC36" i="20"/>
  <c r="AC28" i="20"/>
  <c r="AC41" i="20"/>
  <c r="AC31" i="20"/>
  <c r="AC40" i="20"/>
  <c r="AC30" i="20"/>
  <c r="AC22" i="20"/>
  <c r="AC16" i="20"/>
  <c r="AC3" i="20"/>
  <c r="AC39" i="20"/>
  <c r="AC29" i="20"/>
  <c r="AC19" i="20"/>
  <c r="AC13" i="20"/>
  <c r="AC7" i="20"/>
  <c r="AC5" i="20"/>
  <c r="AC38" i="20"/>
  <c r="AC25" i="20"/>
  <c r="AC15" i="20"/>
  <c r="AC11" i="20"/>
  <c r="AC51" i="20"/>
  <c r="AC49" i="20"/>
  <c r="AC46" i="20"/>
  <c r="AC18" i="20"/>
  <c r="AC6" i="20"/>
  <c r="AC23" i="20"/>
  <c r="AC8" i="20"/>
  <c r="AC35" i="20"/>
  <c r="AC12" i="20"/>
  <c r="AC33" i="20"/>
  <c r="AC37" i="20"/>
  <c r="AC9" i="20"/>
  <c r="AC26" i="20"/>
  <c r="AC17" i="20"/>
  <c r="AC4" i="20"/>
  <c r="AC20" i="20"/>
  <c r="AC32" i="20"/>
  <c r="AC24" i="20"/>
  <c r="AC48" i="20"/>
  <c r="AC43" i="20"/>
  <c r="AC10" i="20"/>
  <c r="AC45" i="20"/>
  <c r="AC14" i="20"/>
  <c r="O30" i="12"/>
  <c r="AR66" i="27" l="1"/>
  <c r="AV43" i="24"/>
  <c r="AV66" i="22"/>
  <c r="AN75" i="29"/>
  <c r="AR75" i="29" s="1"/>
  <c r="AU75" i="29"/>
  <c r="AV75" i="29" s="1"/>
  <c r="AN12" i="29"/>
  <c r="AR12" i="29" s="1"/>
  <c r="AU12" i="29"/>
  <c r="AV12" i="29" s="1"/>
  <c r="AN23" i="29"/>
  <c r="AR23" i="29" s="1"/>
  <c r="AU23" i="29"/>
  <c r="AV23" i="29" s="1"/>
  <c r="AN54" i="29"/>
  <c r="AR54" i="29" s="1"/>
  <c r="AU54" i="29"/>
  <c r="AV54" i="29" s="1"/>
  <c r="AN20" i="29"/>
  <c r="AR20" i="29" s="1"/>
  <c r="AU20" i="29"/>
  <c r="AV20" i="29" s="1"/>
  <c r="AN38" i="29"/>
  <c r="AR38" i="29" s="1"/>
  <c r="AU38" i="29"/>
  <c r="AV38" i="29" s="1"/>
  <c r="AV82" i="33"/>
  <c r="AR14" i="24"/>
  <c r="AR18" i="22"/>
  <c r="AV73" i="24"/>
  <c r="AR89" i="36"/>
  <c r="AL21" i="36" s="1"/>
  <c r="U22" i="38"/>
  <c r="V15" i="38" s="1"/>
  <c r="U22" i="37"/>
  <c r="V15" i="37" s="1"/>
  <c r="AV18" i="36"/>
  <c r="AR18" i="36"/>
  <c r="AU15" i="36"/>
  <c r="AV15" i="36" s="1"/>
  <c r="AN48" i="36"/>
  <c r="AR48" i="36" s="1"/>
  <c r="AN63" i="36"/>
  <c r="AR63" i="36" s="1"/>
  <c r="AC30" i="36"/>
  <c r="AC69" i="36"/>
  <c r="AU19" i="36"/>
  <c r="AV19" i="36" s="1"/>
  <c r="AR27" i="36"/>
  <c r="AV27" i="36"/>
  <c r="AU60" i="36"/>
  <c r="AV60" i="36" s="1"/>
  <c r="AC29" i="36"/>
  <c r="AU88" i="36"/>
  <c r="AV88" i="36" s="1"/>
  <c r="AN39" i="36"/>
  <c r="AR39" i="36" s="1"/>
  <c r="AC42" i="36"/>
  <c r="AC14" i="36"/>
  <c r="AN72" i="36"/>
  <c r="AR72" i="36" s="1"/>
  <c r="AN54" i="36"/>
  <c r="AR54" i="36" s="1"/>
  <c r="AR61" i="36"/>
  <c r="AV61" i="36"/>
  <c r="AC34" i="36"/>
  <c r="AC21" i="36"/>
  <c r="AC68" i="36"/>
  <c r="AC20" i="36"/>
  <c r="AR15" i="33"/>
  <c r="AV15" i="33"/>
  <c r="AR68" i="33"/>
  <c r="AV19" i="33"/>
  <c r="AR19" i="33"/>
  <c r="AN31" i="33"/>
  <c r="AR31" i="33" s="1"/>
  <c r="AU72" i="33"/>
  <c r="AV72" i="33" s="1"/>
  <c r="AN23" i="33"/>
  <c r="AR23" i="33" s="1"/>
  <c r="AU43" i="33"/>
  <c r="AV43" i="33" s="1"/>
  <c r="AN12" i="33"/>
  <c r="AR12" i="33" s="1"/>
  <c r="AN80" i="33"/>
  <c r="AR80" i="33" s="1"/>
  <c r="AC88" i="33"/>
  <c r="AC24" i="33"/>
  <c r="AN33" i="33"/>
  <c r="AR33" i="33" s="1"/>
  <c r="AC8" i="33"/>
  <c r="AN67" i="33"/>
  <c r="AR67" i="33" s="1"/>
  <c r="AU52" i="33"/>
  <c r="AV52" i="33" s="1"/>
  <c r="AN61" i="33"/>
  <c r="AR61" i="33" s="1"/>
  <c r="AN27" i="33"/>
  <c r="AR27" i="33" s="1"/>
  <c r="AU68" i="33"/>
  <c r="AV68" i="33" s="1"/>
  <c r="AC55" i="33"/>
  <c r="AR60" i="27"/>
  <c r="AV31" i="27"/>
  <c r="AQ20" i="27"/>
  <c r="AR20" i="27" s="1"/>
  <c r="AV49" i="27"/>
  <c r="AV30" i="27"/>
  <c r="AV61" i="27"/>
  <c r="AR31" i="27"/>
  <c r="AR30" i="27"/>
  <c r="AR72" i="24"/>
  <c r="AV16" i="24"/>
  <c r="AR25" i="24"/>
  <c r="AV25" i="24"/>
  <c r="AV23" i="24"/>
  <c r="AR78" i="22"/>
  <c r="AV60" i="22"/>
  <c r="AV12" i="27"/>
  <c r="AR16" i="27"/>
  <c r="AV48" i="24"/>
  <c r="AR58" i="24"/>
  <c r="AR73" i="24"/>
  <c r="AR51" i="24"/>
  <c r="AR88" i="22"/>
  <c r="AV37" i="24"/>
  <c r="AV58" i="24"/>
  <c r="AV66" i="24"/>
  <c r="AR66" i="24"/>
  <c r="AQ30" i="24"/>
  <c r="AV40" i="24"/>
  <c r="AR56" i="24"/>
  <c r="AR69" i="22"/>
  <c r="AV38" i="24"/>
  <c r="AR49" i="27"/>
  <c r="AR84" i="27"/>
  <c r="AQ5" i="27"/>
  <c r="AV40" i="27"/>
  <c r="AG37" i="27"/>
  <c r="AH37" i="27"/>
  <c r="AI37" i="27" s="1"/>
  <c r="AJ37" i="27" s="1"/>
  <c r="AN52" i="27"/>
  <c r="AR35" i="27"/>
  <c r="AV38" i="27"/>
  <c r="AH70" i="27"/>
  <c r="AI70" i="27" s="1"/>
  <c r="AJ70" i="27" s="1"/>
  <c r="AG70" i="27"/>
  <c r="AR24" i="27"/>
  <c r="AV24" i="27"/>
  <c r="AV80" i="27"/>
  <c r="AR80" i="27"/>
  <c r="AU52" i="27"/>
  <c r="AU63" i="27"/>
  <c r="AR21" i="27"/>
  <c r="AV21" i="27"/>
  <c r="AN28" i="27"/>
  <c r="AR28" i="27" s="1"/>
  <c r="AC89" i="27"/>
  <c r="AV23" i="27"/>
  <c r="AU23" i="27"/>
  <c r="AR88" i="27"/>
  <c r="AV8" i="27"/>
  <c r="AR8" i="27"/>
  <c r="AN69" i="27"/>
  <c r="AU36" i="27"/>
  <c r="AV36" i="27" s="1"/>
  <c r="AN71" i="27"/>
  <c r="AR71" i="27" s="1"/>
  <c r="AN23" i="27"/>
  <c r="AR23" i="27" s="1"/>
  <c r="AU48" i="27"/>
  <c r="AV48" i="27" s="1"/>
  <c r="AN83" i="27"/>
  <c r="AU69" i="27"/>
  <c r="AN36" i="27"/>
  <c r="AR36" i="27" s="1"/>
  <c r="AU71" i="27"/>
  <c r="AV71" i="27" s="1"/>
  <c r="AU87" i="27"/>
  <c r="AR44" i="27"/>
  <c r="AV44" i="27"/>
  <c r="AN48" i="27"/>
  <c r="AR48" i="27" s="1"/>
  <c r="AN9" i="27"/>
  <c r="AR9" i="27" s="1"/>
  <c r="AG77" i="27"/>
  <c r="AH77" i="27"/>
  <c r="AI77" i="27" s="1"/>
  <c r="AJ77" i="27" s="1"/>
  <c r="AC77" i="27" s="1"/>
  <c r="AU77" i="27" s="1"/>
  <c r="AV77" i="27" s="1"/>
  <c r="AU56" i="27"/>
  <c r="AV56" i="27" s="1"/>
  <c r="AV72" i="27"/>
  <c r="AR72" i="27"/>
  <c r="AR45" i="27"/>
  <c r="AN45" i="27"/>
  <c r="AG26" i="27"/>
  <c r="AH26" i="27"/>
  <c r="AI26" i="27" s="1"/>
  <c r="AJ26" i="27" s="1"/>
  <c r="AC26" i="27" s="1"/>
  <c r="AU26" i="27" s="1"/>
  <c r="AV26" i="27" s="1"/>
  <c r="AC19" i="27"/>
  <c r="AC2" i="27"/>
  <c r="AN2" i="27" s="1"/>
  <c r="AR2" i="27" s="1"/>
  <c r="AC65" i="27"/>
  <c r="AU65" i="27" s="1"/>
  <c r="AV65" i="27" s="1"/>
  <c r="AN15" i="27"/>
  <c r="AR15" i="27" s="1"/>
  <c r="AR39" i="27"/>
  <c r="AV39" i="27"/>
  <c r="AR59" i="27"/>
  <c r="AV59" i="27"/>
  <c r="AN19" i="27"/>
  <c r="AR19" i="27" s="1"/>
  <c r="AU41" i="27"/>
  <c r="AV41" i="27" s="1"/>
  <c r="AU10" i="27"/>
  <c r="AQ53" i="27"/>
  <c r="AU22" i="27"/>
  <c r="AV22" i="27" s="1"/>
  <c r="AU45" i="27"/>
  <c r="AV45" i="27" s="1"/>
  <c r="AH17" i="27"/>
  <c r="AI17" i="27" s="1"/>
  <c r="AJ17" i="27" s="1"/>
  <c r="AG17" i="27"/>
  <c r="AR62" i="27"/>
  <c r="AV62" i="27"/>
  <c r="AR63" i="27"/>
  <c r="AV63" i="27"/>
  <c r="AU15" i="27"/>
  <c r="AV15" i="27" s="1"/>
  <c r="AU85" i="27"/>
  <c r="AV85" i="27" s="1"/>
  <c r="AN58" i="27"/>
  <c r="AG5" i="27"/>
  <c r="AH5" i="27"/>
  <c r="AI5" i="27" s="1"/>
  <c r="AJ5" i="27" s="1"/>
  <c r="AG6" i="27"/>
  <c r="AH6" i="27"/>
  <c r="AI6" i="27" s="1"/>
  <c r="AJ6" i="27" s="1"/>
  <c r="AR4" i="27"/>
  <c r="AV4" i="27"/>
  <c r="AN33" i="27"/>
  <c r="AR33" i="27" s="1"/>
  <c r="AU19" i="27"/>
  <c r="AV19" i="27" s="1"/>
  <c r="AU75" i="27"/>
  <c r="AV75" i="27" s="1"/>
  <c r="AN27" i="27"/>
  <c r="AR27" i="27" s="1"/>
  <c r="AN41" i="27"/>
  <c r="AR41" i="27" s="1"/>
  <c r="AN10" i="27"/>
  <c r="AG7" i="27"/>
  <c r="AH7" i="27"/>
  <c r="AI7" i="27" s="1"/>
  <c r="AJ7" i="27" s="1"/>
  <c r="AN22" i="27"/>
  <c r="AR22" i="27" s="1"/>
  <c r="AN47" i="27"/>
  <c r="AR47" i="27" s="1"/>
  <c r="AR75" i="27"/>
  <c r="AN39" i="27"/>
  <c r="AU76" i="27"/>
  <c r="AV76" i="27" s="1"/>
  <c r="AC54" i="27"/>
  <c r="AC42" i="27"/>
  <c r="AU83" i="27"/>
  <c r="AV83" i="27" s="1"/>
  <c r="AV57" i="27"/>
  <c r="AH55" i="27"/>
  <c r="AI55" i="27" s="1"/>
  <c r="AJ55" i="27" s="1"/>
  <c r="AG55" i="27"/>
  <c r="AR18" i="27"/>
  <c r="AV18" i="27"/>
  <c r="AN42" i="27"/>
  <c r="AR42" i="27" s="1"/>
  <c r="AH25" i="27"/>
  <c r="AI25" i="27" s="1"/>
  <c r="AJ25" i="27" s="1"/>
  <c r="AC25" i="27" s="1"/>
  <c r="AU25" i="27" s="1"/>
  <c r="AV25" i="27" s="1"/>
  <c r="AG25" i="27"/>
  <c r="AQ54" i="27"/>
  <c r="AN67" i="27"/>
  <c r="AR67" i="27" s="1"/>
  <c r="AG64" i="27"/>
  <c r="AH64" i="27"/>
  <c r="AI64" i="27" s="1"/>
  <c r="AJ64" i="27" s="1"/>
  <c r="AH13" i="27"/>
  <c r="AI13" i="27" s="1"/>
  <c r="AJ13" i="27" s="1"/>
  <c r="AC13" i="27" s="1"/>
  <c r="AN13" i="27" s="1"/>
  <c r="AR13" i="27" s="1"/>
  <c r="AG13" i="27"/>
  <c r="AU47" i="27"/>
  <c r="AV47" i="27" s="1"/>
  <c r="AU39" i="27"/>
  <c r="AN76" i="27"/>
  <c r="AR76" i="27" s="1"/>
  <c r="AR83" i="27"/>
  <c r="AU78" i="27"/>
  <c r="AV78" i="27" s="1"/>
  <c r="AR10" i="27"/>
  <c r="AV10" i="27"/>
  <c r="AU28" i="27"/>
  <c r="AV28" i="27" s="1"/>
  <c r="AR56" i="27"/>
  <c r="AN85" i="27"/>
  <c r="AR85" i="27" s="1"/>
  <c r="AN57" i="27"/>
  <c r="AR57" i="27" s="1"/>
  <c r="AU51" i="27"/>
  <c r="AV51" i="27" s="1"/>
  <c r="AU35" i="27"/>
  <c r="AV35" i="27" s="1"/>
  <c r="AN82" i="27"/>
  <c r="AU86" i="27"/>
  <c r="AV86" i="27" s="1"/>
  <c r="AR14" i="27"/>
  <c r="AV14" i="27"/>
  <c r="AN61" i="27"/>
  <c r="AR61" i="27" s="1"/>
  <c r="AN40" i="27"/>
  <c r="AR40" i="27" s="1"/>
  <c r="AU53" i="27"/>
  <c r="AN81" i="27"/>
  <c r="AR81" i="27" s="1"/>
  <c r="AU89" i="27"/>
  <c r="AV89" i="27" s="1"/>
  <c r="AU16" i="27"/>
  <c r="AV16" i="27" s="1"/>
  <c r="AV58" i="27"/>
  <c r="AR58" i="27"/>
  <c r="AU42" i="27"/>
  <c r="AV42" i="27" s="1"/>
  <c r="AN38" i="27"/>
  <c r="AR38" i="27" s="1"/>
  <c r="AU88" i="27"/>
  <c r="AV88" i="27" s="1"/>
  <c r="AU67" i="27"/>
  <c r="AV67" i="27" s="1"/>
  <c r="AN25" i="27"/>
  <c r="AR25" i="27" s="1"/>
  <c r="AR52" i="27"/>
  <c r="AV52" i="27"/>
  <c r="AN74" i="27"/>
  <c r="AR74" i="27" s="1"/>
  <c r="AR87" i="27"/>
  <c r="AV87" i="27"/>
  <c r="AR82" i="27"/>
  <c r="AV82" i="27"/>
  <c r="AU54" i="27"/>
  <c r="AH50" i="27"/>
  <c r="AI50" i="27" s="1"/>
  <c r="AJ50" i="27" s="1"/>
  <c r="AC50" i="27" s="1"/>
  <c r="AN50" i="27" s="1"/>
  <c r="AR50" i="27" s="1"/>
  <c r="AG50" i="27"/>
  <c r="AU80" i="27"/>
  <c r="AN78" i="27"/>
  <c r="AR78" i="27" s="1"/>
  <c r="AN86" i="27"/>
  <c r="AR86" i="27" s="1"/>
  <c r="AV3" i="27"/>
  <c r="AR3" i="27"/>
  <c r="AR69" i="27"/>
  <c r="AV69" i="27"/>
  <c r="AU81" i="27"/>
  <c r="AV81" i="27" s="1"/>
  <c r="AN89" i="27"/>
  <c r="AR89" i="27" s="1"/>
  <c r="AL21" i="27" s="1"/>
  <c r="AR34" i="27"/>
  <c r="AV34" i="27"/>
  <c r="AU13" i="27"/>
  <c r="AV13" i="27" s="1"/>
  <c r="AR79" i="27"/>
  <c r="AV79" i="27"/>
  <c r="AH73" i="27"/>
  <c r="AI73" i="27" s="1"/>
  <c r="AJ73" i="27" s="1"/>
  <c r="AG73" i="27"/>
  <c r="AG29" i="27"/>
  <c r="AH29" i="27"/>
  <c r="AI29" i="27" s="1"/>
  <c r="AJ29" i="27" s="1"/>
  <c r="AN43" i="27"/>
  <c r="AR43" i="27" s="1"/>
  <c r="AU74" i="27"/>
  <c r="AV74" i="27" s="1"/>
  <c r="AN54" i="27"/>
  <c r="AR23" i="24"/>
  <c r="AV12" i="24"/>
  <c r="AU89" i="24"/>
  <c r="AV62" i="24"/>
  <c r="AR62" i="24"/>
  <c r="AU27" i="24"/>
  <c r="AN34" i="24"/>
  <c r="AR34" i="24" s="1"/>
  <c r="AN82" i="24"/>
  <c r="AR82" i="24" s="1"/>
  <c r="AH24" i="24"/>
  <c r="AI24" i="24" s="1"/>
  <c r="AJ24" i="24" s="1"/>
  <c r="AC24" i="24" s="1"/>
  <c r="AN24" i="24" s="1"/>
  <c r="AR24" i="24" s="1"/>
  <c r="AG24" i="24"/>
  <c r="AG20" i="24"/>
  <c r="AH20" i="24"/>
  <c r="AI20" i="24" s="1"/>
  <c r="AJ20" i="24" s="1"/>
  <c r="AC20" i="24" s="1"/>
  <c r="AG59" i="24"/>
  <c r="AH59" i="24"/>
  <c r="AI59" i="24" s="1"/>
  <c r="AJ59" i="24" s="1"/>
  <c r="AC59" i="24" s="1"/>
  <c r="AU59" i="24" s="1"/>
  <c r="AV59" i="24" s="1"/>
  <c r="AR57" i="24"/>
  <c r="AG83" i="24"/>
  <c r="AH83" i="24"/>
  <c r="AI83" i="24" s="1"/>
  <c r="AJ83" i="24" s="1"/>
  <c r="AC83" i="24" s="1"/>
  <c r="AU83" i="24" s="1"/>
  <c r="AV83" i="24" s="1"/>
  <c r="AN16" i="24"/>
  <c r="AR16" i="24" s="1"/>
  <c r="AU56" i="24"/>
  <c r="AV56" i="24" s="1"/>
  <c r="AN89" i="24"/>
  <c r="AN12" i="24"/>
  <c r="AR12" i="24" s="1"/>
  <c r="AU41" i="24"/>
  <c r="AV41" i="24" s="1"/>
  <c r="AN27" i="24"/>
  <c r="AR27" i="24" s="1"/>
  <c r="AC50" i="24"/>
  <c r="AU50" i="24" s="1"/>
  <c r="AV50" i="24" s="1"/>
  <c r="AC70" i="24"/>
  <c r="AC49" i="24"/>
  <c r="AN49" i="24" s="1"/>
  <c r="AR49" i="24" s="1"/>
  <c r="AC67" i="24"/>
  <c r="AU67" i="24" s="1"/>
  <c r="AC21" i="24"/>
  <c r="AN21" i="24" s="1"/>
  <c r="AR21" i="24" s="1"/>
  <c r="AC4" i="24"/>
  <c r="AN4" i="24" s="1"/>
  <c r="AR4" i="24" s="1"/>
  <c r="AC46" i="24"/>
  <c r="AV13" i="24"/>
  <c r="AU8" i="24"/>
  <c r="AN41" i="24"/>
  <c r="AR41" i="24" s="1"/>
  <c r="AR86" i="24"/>
  <c r="AN83" i="24"/>
  <c r="AR83" i="24" s="1"/>
  <c r="AR75" i="24"/>
  <c r="AV27" i="24"/>
  <c r="AU79" i="24"/>
  <c r="AV79" i="24" s="1"/>
  <c r="AR78" i="24"/>
  <c r="AV78" i="24"/>
  <c r="AN59" i="24"/>
  <c r="AR59" i="24" s="1"/>
  <c r="AQ11" i="24"/>
  <c r="AV42" i="24"/>
  <c r="AN38" i="24"/>
  <c r="AR38" i="24" s="1"/>
  <c r="AU9" i="24"/>
  <c r="AV9" i="24" s="1"/>
  <c r="AU75" i="24"/>
  <c r="AV75" i="24" s="1"/>
  <c r="AU19" i="24"/>
  <c r="AV19" i="24" s="1"/>
  <c r="AU70" i="24"/>
  <c r="AV70" i="24" s="1"/>
  <c r="AH2" i="24"/>
  <c r="AI2" i="24" s="1"/>
  <c r="AJ2" i="24" s="1"/>
  <c r="AC2" i="24" s="1"/>
  <c r="AU2" i="24" s="1"/>
  <c r="AV2" i="24" s="1"/>
  <c r="AG2" i="24"/>
  <c r="AV68" i="24"/>
  <c r="AR68" i="24"/>
  <c r="AR88" i="24"/>
  <c r="AV88" i="24"/>
  <c r="AU26" i="24"/>
  <c r="AV26" i="24" s="1"/>
  <c r="AH8" i="24"/>
  <c r="AI8" i="24" s="1"/>
  <c r="AJ8" i="24" s="1"/>
  <c r="AC8" i="24" s="1"/>
  <c r="AN8" i="24" s="1"/>
  <c r="AR8" i="24" s="1"/>
  <c r="AG8" i="24"/>
  <c r="AH52" i="24"/>
  <c r="AI52" i="24" s="1"/>
  <c r="AJ52" i="24" s="1"/>
  <c r="AC52" i="24" s="1"/>
  <c r="AU52" i="24" s="1"/>
  <c r="AV52" i="24" s="1"/>
  <c r="AG52" i="24"/>
  <c r="AN9" i="24"/>
  <c r="AR9" i="24" s="1"/>
  <c r="AG61" i="24"/>
  <c r="AH61" i="24"/>
  <c r="AI61" i="24" s="1"/>
  <c r="AJ61" i="24" s="1"/>
  <c r="AN75" i="24"/>
  <c r="AN19" i="24"/>
  <c r="AN70" i="24"/>
  <c r="AR70" i="24" s="1"/>
  <c r="AN42" i="24"/>
  <c r="AR42" i="24" s="1"/>
  <c r="AQ84" i="24"/>
  <c r="AV53" i="24"/>
  <c r="AR53" i="24"/>
  <c r="AN20" i="24"/>
  <c r="AR20" i="24" s="1"/>
  <c r="AU46" i="24"/>
  <c r="AV46" i="24" s="1"/>
  <c r="AH33" i="24"/>
  <c r="AI33" i="24" s="1"/>
  <c r="AJ33" i="24" s="1"/>
  <c r="AC33" i="24" s="1"/>
  <c r="AU33" i="24" s="1"/>
  <c r="AV33" i="24" s="1"/>
  <c r="AG33" i="24"/>
  <c r="AN76" i="24"/>
  <c r="AN28" i="24"/>
  <c r="AR28" i="24" s="1"/>
  <c r="AN45" i="24"/>
  <c r="AR45" i="24" s="1"/>
  <c r="AN79" i="24"/>
  <c r="AR79" i="24" s="1"/>
  <c r="AG11" i="24"/>
  <c r="AH11" i="24"/>
  <c r="AI11" i="24" s="1"/>
  <c r="AJ11" i="24" s="1"/>
  <c r="AC11" i="24" s="1"/>
  <c r="AU11" i="24" s="1"/>
  <c r="AU32" i="24"/>
  <c r="AV32" i="24" s="1"/>
  <c r="AU31" i="24"/>
  <c r="AV31" i="24" s="1"/>
  <c r="AU86" i="24"/>
  <c r="AV86" i="24" s="1"/>
  <c r="AU35" i="24"/>
  <c r="AV35" i="24" s="1"/>
  <c r="AU64" i="24"/>
  <c r="AV64" i="24" s="1"/>
  <c r="AN13" i="24"/>
  <c r="AR13" i="24" s="1"/>
  <c r="AN68" i="24"/>
  <c r="AH15" i="24"/>
  <c r="AI15" i="24" s="1"/>
  <c r="AJ15" i="24" s="1"/>
  <c r="AC15" i="24" s="1"/>
  <c r="AU15" i="24" s="1"/>
  <c r="AV15" i="24" s="1"/>
  <c r="AG15" i="24"/>
  <c r="AQ67" i="24"/>
  <c r="AN52" i="24"/>
  <c r="AR52" i="24" s="1"/>
  <c r="AU5" i="24"/>
  <c r="AV5" i="24" s="1"/>
  <c r="AH54" i="24"/>
  <c r="AI54" i="24" s="1"/>
  <c r="AJ54" i="24" s="1"/>
  <c r="AG54" i="24"/>
  <c r="AV81" i="24"/>
  <c r="AR81" i="24"/>
  <c r="AH10" i="24"/>
  <c r="AI10" i="24" s="1"/>
  <c r="AJ10" i="24" s="1"/>
  <c r="AG10" i="24"/>
  <c r="AV76" i="24"/>
  <c r="AR76" i="24"/>
  <c r="AG45" i="24"/>
  <c r="AH45" i="24"/>
  <c r="AI45" i="24" s="1"/>
  <c r="AJ45" i="24" s="1"/>
  <c r="AC45" i="24" s="1"/>
  <c r="AU45" i="24" s="1"/>
  <c r="AV45" i="24" s="1"/>
  <c r="AV8" i="24"/>
  <c r="AU42" i="24"/>
  <c r="AC74" i="24"/>
  <c r="AN74" i="24" s="1"/>
  <c r="AR74" i="24" s="1"/>
  <c r="AC77" i="24"/>
  <c r="AU77" i="24" s="1"/>
  <c r="AV77" i="24" s="1"/>
  <c r="AG22" i="24"/>
  <c r="AH22" i="24"/>
  <c r="AI22" i="24" s="1"/>
  <c r="AJ22" i="24" s="1"/>
  <c r="AC22" i="24" s="1"/>
  <c r="AU22" i="24" s="1"/>
  <c r="AV22" i="24" s="1"/>
  <c r="AH71" i="24"/>
  <c r="AI71" i="24" s="1"/>
  <c r="AJ71" i="24" s="1"/>
  <c r="AG71" i="24"/>
  <c r="AV85" i="24"/>
  <c r="AR85" i="24"/>
  <c r="AN17" i="24"/>
  <c r="AR17" i="24" s="1"/>
  <c r="AU60" i="24"/>
  <c r="AV60" i="24" s="1"/>
  <c r="AN3" i="24"/>
  <c r="AR3" i="24" s="1"/>
  <c r="AN32" i="24"/>
  <c r="AR32" i="24" s="1"/>
  <c r="AV89" i="24"/>
  <c r="AR89" i="24"/>
  <c r="AL21" i="24" s="1"/>
  <c r="AU80" i="24"/>
  <c r="AV80" i="24" s="1"/>
  <c r="AV18" i="24"/>
  <c r="AR18" i="24"/>
  <c r="AN22" i="24"/>
  <c r="AR22" i="24" s="1"/>
  <c r="AH36" i="24"/>
  <c r="AI36" i="24" s="1"/>
  <c r="AJ36" i="24" s="1"/>
  <c r="AG36" i="24"/>
  <c r="AN67" i="24"/>
  <c r="AR19" i="24"/>
  <c r="AU57" i="24"/>
  <c r="AV57" i="24" s="1"/>
  <c r="AU20" i="24"/>
  <c r="AV20" i="24" s="1"/>
  <c r="AN80" i="24"/>
  <c r="AR80" i="24" s="1"/>
  <c r="AN46" i="24"/>
  <c r="AR46" i="24" s="1"/>
  <c r="AR31" i="24"/>
  <c r="AU74" i="24"/>
  <c r="AV74" i="24" s="1"/>
  <c r="AU76" i="24"/>
  <c r="AN37" i="24"/>
  <c r="AR37" i="24" s="1"/>
  <c r="AH29" i="24"/>
  <c r="AI29" i="24" s="1"/>
  <c r="AJ29" i="24" s="1"/>
  <c r="AG29" i="24"/>
  <c r="AN33" i="24"/>
  <c r="AR33" i="24" s="1"/>
  <c r="AR87" i="24"/>
  <c r="AV87" i="24"/>
  <c r="AU17" i="24"/>
  <c r="AV17" i="24" s="1"/>
  <c r="AN60" i="24"/>
  <c r="AR60" i="24" s="1"/>
  <c r="AN7" i="24"/>
  <c r="AR7" i="24" s="1"/>
  <c r="AU34" i="24"/>
  <c r="AV34" i="24" s="1"/>
  <c r="AU3" i="24"/>
  <c r="AV3" i="24" s="1"/>
  <c r="AC30" i="24"/>
  <c r="AU30" i="24" s="1"/>
  <c r="AV30" i="24" s="1"/>
  <c r="AC26" i="24"/>
  <c r="AN26" i="24" s="1"/>
  <c r="AR26" i="24" s="1"/>
  <c r="AC32" i="24"/>
  <c r="AC28" i="24"/>
  <c r="AU28" i="24" s="1"/>
  <c r="AV28" i="24" s="1"/>
  <c r="AR41" i="22"/>
  <c r="AV41" i="22"/>
  <c r="AR15" i="22"/>
  <c r="AV52" i="22"/>
  <c r="AQ31" i="22"/>
  <c r="AQ23" i="22"/>
  <c r="AV23" i="22" s="1"/>
  <c r="AR73" i="22"/>
  <c r="AR87" i="22"/>
  <c r="AV87" i="22"/>
  <c r="AR6" i="22"/>
  <c r="AV6" i="22"/>
  <c r="AR45" i="22"/>
  <c r="AV45" i="22"/>
  <c r="AV54" i="22"/>
  <c r="AR54" i="22"/>
  <c r="AU13" i="22"/>
  <c r="AV13" i="22" s="1"/>
  <c r="AN11" i="22"/>
  <c r="AR11" i="22" s="1"/>
  <c r="AU87" i="22"/>
  <c r="AH74" i="22"/>
  <c r="AI74" i="22" s="1"/>
  <c r="AJ74" i="22" s="1"/>
  <c r="AC74" i="22" s="1"/>
  <c r="AU74" i="22" s="1"/>
  <c r="AV74" i="22" s="1"/>
  <c r="AG74" i="22"/>
  <c r="AQ51" i="22"/>
  <c r="AN24" i="22"/>
  <c r="AU73" i="22"/>
  <c r="AV73" i="22" s="1"/>
  <c r="AC89" i="22"/>
  <c r="AC40" i="22"/>
  <c r="AC47" i="22"/>
  <c r="AU47" i="22" s="1"/>
  <c r="AV47" i="22" s="1"/>
  <c r="AC23" i="22"/>
  <c r="AU23" i="22"/>
  <c r="AU65" i="22"/>
  <c r="AN87" i="22"/>
  <c r="AN82" i="22"/>
  <c r="AR82" i="22" s="1"/>
  <c r="AU14" i="22"/>
  <c r="AV14" i="22" s="1"/>
  <c r="AQ34" i="22"/>
  <c r="AR86" i="22"/>
  <c r="AN10" i="22"/>
  <c r="AR10" i="22" s="1"/>
  <c r="AU55" i="22"/>
  <c r="AV55" i="22" s="1"/>
  <c r="AU72" i="22"/>
  <c r="AV72" i="22" s="1"/>
  <c r="AG12" i="22"/>
  <c r="AH12" i="22"/>
  <c r="AI12" i="22" s="1"/>
  <c r="AJ12" i="22" s="1"/>
  <c r="AU50" i="22"/>
  <c r="AV50" i="22" s="1"/>
  <c r="AR20" i="22"/>
  <c r="AH10" i="22"/>
  <c r="AI10" i="22" s="1"/>
  <c r="AJ10" i="22" s="1"/>
  <c r="AC10" i="22" s="1"/>
  <c r="AG10" i="22"/>
  <c r="AC77" i="22"/>
  <c r="AN77" i="22" s="1"/>
  <c r="AR77" i="22" s="1"/>
  <c r="AC80" i="22"/>
  <c r="AU25" i="22"/>
  <c r="AN68" i="22"/>
  <c r="AN61" i="22"/>
  <c r="AU20" i="22"/>
  <c r="AV20" i="22" s="1"/>
  <c r="AV57" i="22"/>
  <c r="AN34" i="22"/>
  <c r="AN54" i="22"/>
  <c r="AN20" i="22"/>
  <c r="AN59" i="22"/>
  <c r="AR59" i="22" s="1"/>
  <c r="AH19" i="22"/>
  <c r="AI19" i="22" s="1"/>
  <c r="AJ19" i="22" s="1"/>
  <c r="AC19" i="22" s="1"/>
  <c r="AN19" i="22" s="1"/>
  <c r="AR19" i="22" s="1"/>
  <c r="AG19" i="22"/>
  <c r="AU17" i="22"/>
  <c r="AV17" i="22" s="1"/>
  <c r="AR72" i="22"/>
  <c r="AR56" i="22"/>
  <c r="AU10" i="22"/>
  <c r="AV10" i="22" s="1"/>
  <c r="AU11" i="22"/>
  <c r="AV11" i="22" s="1"/>
  <c r="AU24" i="22"/>
  <c r="AU26" i="22"/>
  <c r="AV26" i="22" s="1"/>
  <c r="AN17" i="22"/>
  <c r="AR17" i="22" s="1"/>
  <c r="AN38" i="22"/>
  <c r="AR38" i="22" s="1"/>
  <c r="AR70" i="22"/>
  <c r="AN70" i="22"/>
  <c r="AU80" i="22"/>
  <c r="AV80" i="22" s="1"/>
  <c r="AN76" i="22"/>
  <c r="AN56" i="22"/>
  <c r="AN26" i="22"/>
  <c r="AR26" i="22" s="1"/>
  <c r="AU38" i="22"/>
  <c r="AV38" i="22" s="1"/>
  <c r="AR83" i="22"/>
  <c r="AV83" i="22"/>
  <c r="AN40" i="22"/>
  <c r="AR40" i="22" s="1"/>
  <c r="AV33" i="22"/>
  <c r="AR33" i="22"/>
  <c r="AR37" i="22"/>
  <c r="AV37" i="22"/>
  <c r="AU70" i="22"/>
  <c r="AV70" i="22" s="1"/>
  <c r="AG39" i="22"/>
  <c r="AH39" i="22"/>
  <c r="AI39" i="22" s="1"/>
  <c r="AJ39" i="22" s="1"/>
  <c r="AC39" i="22" s="1"/>
  <c r="AN39" i="22" s="1"/>
  <c r="AR39" i="22" s="1"/>
  <c r="AN14" i="22"/>
  <c r="AR14" i="22" s="1"/>
  <c r="AN80" i="22"/>
  <c r="AR80" i="22" s="1"/>
  <c r="AU15" i="22"/>
  <c r="AV15" i="22" s="1"/>
  <c r="AN28" i="22"/>
  <c r="AR28" i="22" s="1"/>
  <c r="AN55" i="22"/>
  <c r="AR55" i="22" s="1"/>
  <c r="AN72" i="22"/>
  <c r="AV49" i="22"/>
  <c r="AG7" i="22"/>
  <c r="AH7" i="22"/>
  <c r="AI7" i="22" s="1"/>
  <c r="AJ7" i="22" s="1"/>
  <c r="AN50" i="22"/>
  <c r="AR50" i="22" s="1"/>
  <c r="AC75" i="22"/>
  <c r="AN75" i="22" s="1"/>
  <c r="AR75" i="22" s="1"/>
  <c r="AC34" i="22"/>
  <c r="AU34" i="22" s="1"/>
  <c r="AC22" i="22"/>
  <c r="AU22" i="22" s="1"/>
  <c r="AV22" i="22" s="1"/>
  <c r="AC9" i="22"/>
  <c r="AU9" i="22" s="1"/>
  <c r="AV9" i="22" s="1"/>
  <c r="AC3" i="22"/>
  <c r="AU3" i="22" s="1"/>
  <c r="AV3" i="22" s="1"/>
  <c r="AV65" i="22"/>
  <c r="AR65" i="22"/>
  <c r="AH63" i="22"/>
  <c r="AI63" i="22" s="1"/>
  <c r="AJ63" i="22" s="1"/>
  <c r="AG63" i="22"/>
  <c r="AN89" i="22"/>
  <c r="AR89" i="22" s="1"/>
  <c r="AL21" i="22" s="1"/>
  <c r="AG29" i="22"/>
  <c r="AH29" i="22"/>
  <c r="AI29" i="22" s="1"/>
  <c r="AJ29" i="22" s="1"/>
  <c r="AU28" i="22"/>
  <c r="AV28" i="22" s="1"/>
  <c r="AN9" i="22"/>
  <c r="AR76" i="22"/>
  <c r="AV76" i="22"/>
  <c r="AG81" i="22"/>
  <c r="AH81" i="22"/>
  <c r="AI81" i="22" s="1"/>
  <c r="AJ81" i="22" s="1"/>
  <c r="AG67" i="22"/>
  <c r="AH67" i="22"/>
  <c r="AI67" i="22" s="1"/>
  <c r="AJ67" i="22" s="1"/>
  <c r="AN85" i="22"/>
  <c r="AR85" i="22" s="1"/>
  <c r="AU30" i="22"/>
  <c r="AV30" i="22" s="1"/>
  <c r="AN2" i="22"/>
  <c r="AR2" i="22" s="1"/>
  <c r="AN27" i="22"/>
  <c r="AR27" i="22" s="1"/>
  <c r="AR24" i="22"/>
  <c r="AV24" i="22"/>
  <c r="AH58" i="22"/>
  <c r="AI58" i="22" s="1"/>
  <c r="AJ58" i="22" s="1"/>
  <c r="AG58" i="22"/>
  <c r="AU71" i="22"/>
  <c r="AG36" i="22"/>
  <c r="AH36" i="22"/>
  <c r="AI36" i="22" s="1"/>
  <c r="AJ36" i="22" s="1"/>
  <c r="AN23" i="22"/>
  <c r="AU59" i="22"/>
  <c r="AV59" i="22" s="1"/>
  <c r="AN71" i="22"/>
  <c r="AR71" i="22" s="1"/>
  <c r="AV71" i="22"/>
  <c r="AU61" i="22"/>
  <c r="AV61" i="22" s="1"/>
  <c r="AN13" i="22"/>
  <c r="AR13" i="22" s="1"/>
  <c r="AU82" i="22"/>
  <c r="AV82" i="22" s="1"/>
  <c r="AV25" i="22"/>
  <c r="AN65" i="22"/>
  <c r="AU75" i="22"/>
  <c r="AV75" i="22" s="1"/>
  <c r="AR9" i="22"/>
  <c r="AU76" i="22"/>
  <c r="AU56" i="22"/>
  <c r="AV56" i="22" s="1"/>
  <c r="AG5" i="22"/>
  <c r="AH5" i="22"/>
  <c r="AI5" i="22" s="1"/>
  <c r="AJ5" i="22" s="1"/>
  <c r="AC5" i="22" s="1"/>
  <c r="AU40" i="22"/>
  <c r="AV40" i="22" s="1"/>
  <c r="AG8" i="22"/>
  <c r="AH8" i="22"/>
  <c r="AI8" i="22" s="1"/>
  <c r="AJ8" i="22" s="1"/>
  <c r="AC8" i="22" s="1"/>
  <c r="AN8" i="22" s="1"/>
  <c r="AR8" i="22" s="1"/>
  <c r="AU42" i="22"/>
  <c r="AV42" i="22" s="1"/>
  <c r="AV35" i="22"/>
  <c r="AR35" i="22"/>
  <c r="AU2" i="22"/>
  <c r="AV2" i="22" s="1"/>
  <c r="AU86" i="22"/>
  <c r="AV86" i="22" s="1"/>
  <c r="AU89" i="22"/>
  <c r="AV89" i="22" s="1"/>
  <c r="AN51" i="22"/>
  <c r="AG4" i="22"/>
  <c r="AH4" i="22"/>
  <c r="AI4" i="22" s="1"/>
  <c r="AJ4" i="22" s="1"/>
  <c r="AN42" i="22"/>
  <c r="AR42" i="22" s="1"/>
  <c r="AU27" i="22"/>
  <c r="AV27" i="22" s="1"/>
  <c r="AR68" i="22"/>
  <c r="AV68" i="22"/>
  <c r="AN57" i="22"/>
  <c r="AR57" i="22" s="1"/>
  <c r="AN49" i="22"/>
  <c r="AR49" i="22" s="1"/>
  <c r="AN25" i="22"/>
  <c r="AR25" i="22" s="1"/>
  <c r="AR48" i="22"/>
  <c r="AV48" i="22"/>
  <c r="AR62" i="22"/>
  <c r="AV62" i="22"/>
  <c r="AU46" i="22"/>
  <c r="AV46" i="22" s="1"/>
  <c r="AU19" i="22"/>
  <c r="AV19" i="22" s="1"/>
  <c r="AR61" i="22"/>
  <c r="AU68" i="22"/>
  <c r="AU85" i="22"/>
  <c r="AV85" i="22" s="1"/>
  <c r="AN30" i="22"/>
  <c r="AR30" i="22" s="1"/>
  <c r="AC31" i="22"/>
  <c r="AU31" i="22" s="1"/>
  <c r="AV31" i="22" s="1"/>
  <c r="AC64" i="22"/>
  <c r="AN64" i="22" s="1"/>
  <c r="AR64" i="22" s="1"/>
  <c r="AE5" i="20"/>
  <c r="AE11" i="20"/>
  <c r="AE9" i="20"/>
  <c r="W28" i="20"/>
  <c r="V28" i="20"/>
  <c r="W26" i="20"/>
  <c r="V26" i="20"/>
  <c r="W15" i="20"/>
  <c r="W18" i="20"/>
  <c r="A4" i="4"/>
  <c r="A4" i="6"/>
  <c r="A4" i="8"/>
  <c r="AV20" i="27" l="1"/>
  <c r="AL37" i="29"/>
  <c r="AL36" i="29"/>
  <c r="AN21" i="36"/>
  <c r="AR21" i="36" s="1"/>
  <c r="AU21" i="36"/>
  <c r="AV21" i="36" s="1"/>
  <c r="AN30" i="36"/>
  <c r="AR30" i="36" s="1"/>
  <c r="AU30" i="36"/>
  <c r="AV30" i="36" s="1"/>
  <c r="AU29" i="36"/>
  <c r="AV29" i="36" s="1"/>
  <c r="AN29" i="36"/>
  <c r="AR29" i="36" s="1"/>
  <c r="AU20" i="36"/>
  <c r="AV20" i="36" s="1"/>
  <c r="AN20" i="36"/>
  <c r="AR20" i="36" s="1"/>
  <c r="AU68" i="36"/>
  <c r="AV68" i="36" s="1"/>
  <c r="AN68" i="36"/>
  <c r="AR68" i="36" s="1"/>
  <c r="AN34" i="36"/>
  <c r="AR34" i="36" s="1"/>
  <c r="AU34" i="36"/>
  <c r="AV34" i="36" s="1"/>
  <c r="AU14" i="36"/>
  <c r="AV14" i="36" s="1"/>
  <c r="AN14" i="36"/>
  <c r="AR14" i="36" s="1"/>
  <c r="AU42" i="36"/>
  <c r="AV42" i="36" s="1"/>
  <c r="AN42" i="36"/>
  <c r="AR42" i="36" s="1"/>
  <c r="AN69" i="36"/>
  <c r="AR69" i="36" s="1"/>
  <c r="AU69" i="36"/>
  <c r="AV69" i="36" s="1"/>
  <c r="AU55" i="33"/>
  <c r="AV55" i="33" s="1"/>
  <c r="AN55" i="33"/>
  <c r="AR55" i="33" s="1"/>
  <c r="AN8" i="33"/>
  <c r="AR8" i="33" s="1"/>
  <c r="AU8" i="33"/>
  <c r="AV8" i="33" s="1"/>
  <c r="AU24" i="33"/>
  <c r="AV24" i="33" s="1"/>
  <c r="AN24" i="33"/>
  <c r="AR24" i="33" s="1"/>
  <c r="AN88" i="33"/>
  <c r="AR88" i="33" s="1"/>
  <c r="AU88" i="33"/>
  <c r="AV88" i="33" s="1"/>
  <c r="AR23" i="22"/>
  <c r="AC29" i="27"/>
  <c r="AC5" i="27"/>
  <c r="AU50" i="27"/>
  <c r="AV50" i="27" s="1"/>
  <c r="AC64" i="27"/>
  <c r="AC7" i="27"/>
  <c r="AN77" i="27"/>
  <c r="AR77" i="27" s="1"/>
  <c r="AC73" i="27"/>
  <c r="AC55" i="27"/>
  <c r="AV53" i="27"/>
  <c r="AR53" i="27"/>
  <c r="AU2" i="27"/>
  <c r="AV2" i="27" s="1"/>
  <c r="AC70" i="27"/>
  <c r="AR54" i="27"/>
  <c r="AV54" i="27"/>
  <c r="AN26" i="27"/>
  <c r="AR26" i="27" s="1"/>
  <c r="AC6" i="27"/>
  <c r="AC17" i="27"/>
  <c r="AN65" i="27"/>
  <c r="AR65" i="27" s="1"/>
  <c r="AC37" i="27"/>
  <c r="AU4" i="24"/>
  <c r="AV4" i="24" s="1"/>
  <c r="AN30" i="24"/>
  <c r="AR30" i="24" s="1"/>
  <c r="AV67" i="24"/>
  <c r="AR67" i="24"/>
  <c r="AR84" i="24"/>
  <c r="AV84" i="24"/>
  <c r="AN77" i="24"/>
  <c r="AR77" i="24" s="1"/>
  <c r="AC29" i="24"/>
  <c r="AC36" i="24"/>
  <c r="AC10" i="24"/>
  <c r="AU49" i="24"/>
  <c r="AV49" i="24" s="1"/>
  <c r="AC71" i="24"/>
  <c r="AN50" i="24"/>
  <c r="AR50" i="24" s="1"/>
  <c r="AN15" i="24"/>
  <c r="AR15" i="24" s="1"/>
  <c r="AC54" i="24"/>
  <c r="AU24" i="24"/>
  <c r="AV24" i="24" s="1"/>
  <c r="AU21" i="24"/>
  <c r="AV21" i="24" s="1"/>
  <c r="AC61" i="24"/>
  <c r="AN2" i="24"/>
  <c r="AR2" i="24" s="1"/>
  <c r="AN11" i="24"/>
  <c r="AV11" i="24"/>
  <c r="AR11" i="24"/>
  <c r="AU77" i="22"/>
  <c r="AV77" i="22" s="1"/>
  <c r="AN3" i="22"/>
  <c r="AR3" i="22" s="1"/>
  <c r="AN22" i="22"/>
  <c r="AR22" i="22" s="1"/>
  <c r="AN47" i="22"/>
  <c r="AR47" i="22" s="1"/>
  <c r="AC63" i="22"/>
  <c r="AN31" i="22"/>
  <c r="AR31" i="22" s="1"/>
  <c r="AU39" i="22"/>
  <c r="AV39" i="22" s="1"/>
  <c r="AN74" i="22"/>
  <c r="AR74" i="22" s="1"/>
  <c r="AN5" i="22"/>
  <c r="AR5" i="22" s="1"/>
  <c r="AU5" i="22"/>
  <c r="AV5" i="22" s="1"/>
  <c r="AC67" i="22"/>
  <c r="AU8" i="22"/>
  <c r="AV8" i="22" s="1"/>
  <c r="AC58" i="22"/>
  <c r="AC81" i="22"/>
  <c r="AC29" i="22"/>
  <c r="AC4" i="22"/>
  <c r="AU64" i="22"/>
  <c r="AV64" i="22" s="1"/>
  <c r="AC7" i="22"/>
  <c r="AV51" i="22"/>
  <c r="AR51" i="22"/>
  <c r="AC36" i="22"/>
  <c r="AC12" i="22"/>
  <c r="AV34" i="22"/>
  <c r="AR34" i="22"/>
  <c r="U22" i="20"/>
  <c r="V15" i="20" s="1"/>
  <c r="A10" i="4"/>
  <c r="A8" i="4"/>
  <c r="A10" i="6"/>
  <c r="A8" i="6"/>
  <c r="A10" i="8"/>
  <c r="A8" i="8"/>
  <c r="AL36" i="33" l="1"/>
  <c r="B25" i="34" s="1"/>
  <c r="V11" i="39" s="1"/>
  <c r="AL37" i="33"/>
  <c r="B26" i="34" s="1"/>
  <c r="W11" i="39" s="1"/>
  <c r="AL37" i="36"/>
  <c r="B26" i="35" s="1"/>
  <c r="W13" i="39" s="1"/>
  <c r="V18" i="39" s="1"/>
  <c r="V17" i="39" s="1"/>
  <c r="V16" i="39" s="1"/>
  <c r="V15" i="39" s="1"/>
  <c r="L30" i="30" s="1"/>
  <c r="AL36" i="36"/>
  <c r="B25" i="35" s="1"/>
  <c r="V13" i="39" s="1"/>
  <c r="U18" i="39" s="1"/>
  <c r="U17" i="39" s="1"/>
  <c r="U16" i="39" s="1"/>
  <c r="U15" i="39" s="1"/>
  <c r="L28" i="30" s="1"/>
  <c r="AN7" i="27"/>
  <c r="AR7" i="27" s="1"/>
  <c r="AU7" i="27"/>
  <c r="AV7" i="27" s="1"/>
  <c r="AU37" i="27"/>
  <c r="AV37" i="27" s="1"/>
  <c r="AN37" i="27"/>
  <c r="AR37" i="27" s="1"/>
  <c r="AN5" i="27"/>
  <c r="AR5" i="27" s="1"/>
  <c r="AU5" i="27"/>
  <c r="AV5" i="27" s="1"/>
  <c r="AU70" i="27"/>
  <c r="AV70" i="27" s="1"/>
  <c r="AN70" i="27"/>
  <c r="AR70" i="27" s="1"/>
  <c r="AN64" i="27"/>
  <c r="AR64" i="27" s="1"/>
  <c r="AU64" i="27"/>
  <c r="AV64" i="27" s="1"/>
  <c r="AN17" i="27"/>
  <c r="AR17" i="27" s="1"/>
  <c r="AU17" i="27"/>
  <c r="AV17" i="27" s="1"/>
  <c r="AU29" i="27"/>
  <c r="AV29" i="27" s="1"/>
  <c r="AN29" i="27"/>
  <c r="AR29" i="27" s="1"/>
  <c r="AN6" i="27"/>
  <c r="AR6" i="27" s="1"/>
  <c r="AU6" i="27"/>
  <c r="AV6" i="27" s="1"/>
  <c r="AU55" i="27"/>
  <c r="AV55" i="27" s="1"/>
  <c r="AN55" i="27"/>
  <c r="AR55" i="27" s="1"/>
  <c r="AN73" i="27"/>
  <c r="AR73" i="27" s="1"/>
  <c r="AU73" i="27"/>
  <c r="AV73" i="27" s="1"/>
  <c r="AN29" i="24"/>
  <c r="AR29" i="24" s="1"/>
  <c r="AU29" i="24"/>
  <c r="AV29" i="24" s="1"/>
  <c r="AU54" i="24"/>
  <c r="AV54" i="24" s="1"/>
  <c r="AN54" i="24"/>
  <c r="AR54" i="24" s="1"/>
  <c r="AN71" i="24"/>
  <c r="AR71" i="24" s="1"/>
  <c r="AU71" i="24"/>
  <c r="AV71" i="24" s="1"/>
  <c r="AN61" i="24"/>
  <c r="AR61" i="24" s="1"/>
  <c r="AU61" i="24"/>
  <c r="AV61" i="24" s="1"/>
  <c r="AN10" i="24"/>
  <c r="AR10" i="24" s="1"/>
  <c r="AU10" i="24"/>
  <c r="AV10" i="24" s="1"/>
  <c r="AN36" i="24"/>
  <c r="AR36" i="24" s="1"/>
  <c r="AU36" i="24"/>
  <c r="AV36" i="24" s="1"/>
  <c r="AN81" i="22"/>
  <c r="AR81" i="22" s="1"/>
  <c r="AU81" i="22"/>
  <c r="AV81" i="22" s="1"/>
  <c r="AU58" i="22"/>
  <c r="AV58" i="22" s="1"/>
  <c r="AN58" i="22"/>
  <c r="AR58" i="22" s="1"/>
  <c r="AU63" i="22"/>
  <c r="AV63" i="22" s="1"/>
  <c r="AN63" i="22"/>
  <c r="AR63" i="22" s="1"/>
  <c r="AU12" i="22"/>
  <c r="AV12" i="22" s="1"/>
  <c r="AN12" i="22"/>
  <c r="AR12" i="22" s="1"/>
  <c r="AU36" i="22"/>
  <c r="AV36" i="22" s="1"/>
  <c r="AN36" i="22"/>
  <c r="AR36" i="22" s="1"/>
  <c r="AU7" i="22"/>
  <c r="AV7" i="22" s="1"/>
  <c r="AN7" i="22"/>
  <c r="AR7" i="22" s="1"/>
  <c r="AU67" i="22"/>
  <c r="AV67" i="22" s="1"/>
  <c r="AN67" i="22"/>
  <c r="AR67" i="22" s="1"/>
  <c r="AU4" i="22"/>
  <c r="AV4" i="22" s="1"/>
  <c r="AN4" i="22"/>
  <c r="AR4" i="22" s="1"/>
  <c r="AU29" i="22"/>
  <c r="AV29" i="22" s="1"/>
  <c r="AN29" i="22"/>
  <c r="AR29" i="22" s="1"/>
  <c r="S14" i="5"/>
  <c r="AL36" i="22" l="1"/>
  <c r="B25" i="23" s="1"/>
  <c r="V10" i="19" s="1"/>
  <c r="AL36" i="24"/>
  <c r="B25" i="25" s="1"/>
  <c r="V11" i="19" s="1"/>
  <c r="B25" i="28"/>
  <c r="V13" i="19" s="1"/>
  <c r="U18" i="19" s="1"/>
  <c r="U17" i="19" s="1"/>
  <c r="B26" i="28"/>
  <c r="W13" i="19" s="1"/>
  <c r="V18" i="19" s="1"/>
  <c r="V17" i="19" s="1"/>
  <c r="AL37" i="27"/>
  <c r="B26" i="26" s="1"/>
  <c r="W12" i="19" s="1"/>
  <c r="AL36" i="27"/>
  <c r="B25" i="26" s="1"/>
  <c r="V12" i="19" s="1"/>
  <c r="AL37" i="24"/>
  <c r="B26" i="25" s="1"/>
  <c r="W11" i="19" s="1"/>
  <c r="AL37" i="22"/>
  <c r="B26" i="23" s="1"/>
  <c r="W10" i="19" s="1"/>
  <c r="S14" i="7"/>
  <c r="AL18" i="7"/>
  <c r="AL10" i="7"/>
  <c r="S18" i="7" s="1"/>
  <c r="AL8" i="7"/>
  <c r="S20" i="7" s="1"/>
  <c r="AL4" i="7"/>
  <c r="AL5" i="7" s="1"/>
  <c r="H50" i="8"/>
  <c r="I31" i="8" s="1"/>
  <c r="AL14" i="7" s="1"/>
  <c r="J47" i="8"/>
  <c r="H47" i="8"/>
  <c r="G31" i="8" s="1"/>
  <c r="AL16" i="7" s="1"/>
  <c r="J46" i="8"/>
  <c r="H31" i="8" s="1"/>
  <c r="AK16" i="7" s="1"/>
  <c r="H46" i="8"/>
  <c r="H90" i="7"/>
  <c r="J90" i="7" s="1"/>
  <c r="G90" i="7"/>
  <c r="H89" i="7"/>
  <c r="J89" i="7" s="1"/>
  <c r="G89" i="7"/>
  <c r="M89" i="7" s="1"/>
  <c r="H88" i="7"/>
  <c r="J88" i="7" s="1"/>
  <c r="G88" i="7"/>
  <c r="M88" i="7" s="1"/>
  <c r="H87" i="7"/>
  <c r="J87" i="7" s="1"/>
  <c r="L87" i="7" s="1"/>
  <c r="G87" i="7"/>
  <c r="H86" i="7"/>
  <c r="J86" i="7" s="1"/>
  <c r="G86" i="7"/>
  <c r="H85" i="7"/>
  <c r="J85" i="7" s="1"/>
  <c r="G85" i="7"/>
  <c r="M85" i="7" s="1"/>
  <c r="H84" i="7"/>
  <c r="J84" i="7" s="1"/>
  <c r="G84" i="7"/>
  <c r="L84" i="7" s="1"/>
  <c r="H83" i="7"/>
  <c r="J83" i="7" s="1"/>
  <c r="G83" i="7"/>
  <c r="H82" i="7"/>
  <c r="J82" i="7" s="1"/>
  <c r="G82" i="7"/>
  <c r="M82" i="7" s="1"/>
  <c r="H81" i="7"/>
  <c r="J81" i="7" s="1"/>
  <c r="G81" i="7"/>
  <c r="H80" i="7"/>
  <c r="J80" i="7" s="1"/>
  <c r="G80" i="7"/>
  <c r="H79" i="7"/>
  <c r="J79" i="7" s="1"/>
  <c r="G79" i="7"/>
  <c r="H78" i="7"/>
  <c r="J78" i="7" s="1"/>
  <c r="G78" i="7"/>
  <c r="H77" i="7"/>
  <c r="J77" i="7" s="1"/>
  <c r="G77" i="7"/>
  <c r="L77" i="7" s="1"/>
  <c r="N76" i="7"/>
  <c r="H76" i="7"/>
  <c r="J76" i="7" s="1"/>
  <c r="G76" i="7"/>
  <c r="H75" i="7"/>
  <c r="J75" i="7" s="1"/>
  <c r="G75" i="7"/>
  <c r="H74" i="7"/>
  <c r="J74" i="7" s="1"/>
  <c r="P74" i="7" s="1"/>
  <c r="G74" i="7"/>
  <c r="H73" i="7"/>
  <c r="J73" i="7" s="1"/>
  <c r="G73" i="7"/>
  <c r="M73" i="7" s="1"/>
  <c r="H72" i="7"/>
  <c r="J72" i="7" s="1"/>
  <c r="G72" i="7"/>
  <c r="H71" i="7"/>
  <c r="J71" i="7" s="1"/>
  <c r="G71" i="7"/>
  <c r="M71" i="7" s="1"/>
  <c r="H70" i="7"/>
  <c r="J70" i="7" s="1"/>
  <c r="G70" i="7"/>
  <c r="N69" i="7" s="1"/>
  <c r="H69" i="7"/>
  <c r="J69" i="7" s="1"/>
  <c r="G69" i="7"/>
  <c r="H68" i="7"/>
  <c r="J68" i="7" s="1"/>
  <c r="G68" i="7"/>
  <c r="M68" i="7" s="1"/>
  <c r="H67" i="7"/>
  <c r="J67" i="7" s="1"/>
  <c r="P67" i="7" s="1"/>
  <c r="G67" i="7"/>
  <c r="H66" i="7"/>
  <c r="J66" i="7" s="1"/>
  <c r="G66" i="7"/>
  <c r="H65" i="7"/>
  <c r="J65" i="7" s="1"/>
  <c r="G65" i="7"/>
  <c r="H64" i="7"/>
  <c r="J64" i="7" s="1"/>
  <c r="G64" i="7"/>
  <c r="N64" i="7" s="1"/>
  <c r="H63" i="7"/>
  <c r="J63" i="7" s="1"/>
  <c r="G63" i="7"/>
  <c r="L63" i="7" s="1"/>
  <c r="H62" i="7"/>
  <c r="J62" i="7" s="1"/>
  <c r="P62" i="7" s="1"/>
  <c r="G62" i="7"/>
  <c r="H61" i="7"/>
  <c r="J61" i="7" s="1"/>
  <c r="G61" i="7"/>
  <c r="M61" i="7" s="1"/>
  <c r="H60" i="7"/>
  <c r="J60" i="7" s="1"/>
  <c r="G60" i="7"/>
  <c r="M60" i="7" s="1"/>
  <c r="H59" i="7"/>
  <c r="J59" i="7" s="1"/>
  <c r="G59" i="7"/>
  <c r="H58" i="7"/>
  <c r="J58" i="7" s="1"/>
  <c r="G58" i="7"/>
  <c r="H57" i="7"/>
  <c r="J57" i="7" s="1"/>
  <c r="G57" i="7"/>
  <c r="H56" i="7"/>
  <c r="J56" i="7" s="1"/>
  <c r="G56" i="7"/>
  <c r="M56" i="7" s="1"/>
  <c r="H55" i="7"/>
  <c r="J55" i="7" s="1"/>
  <c r="G55" i="7"/>
  <c r="H54" i="7"/>
  <c r="J54" i="7" s="1"/>
  <c r="G54" i="7"/>
  <c r="H53" i="7"/>
  <c r="J53" i="7" s="1"/>
  <c r="G53" i="7"/>
  <c r="M53" i="7" s="1"/>
  <c r="H52" i="7"/>
  <c r="J52" i="7" s="1"/>
  <c r="G52" i="7"/>
  <c r="N52" i="7" s="1"/>
  <c r="H51" i="7"/>
  <c r="J51" i="7" s="1"/>
  <c r="G51" i="7"/>
  <c r="M51" i="7" s="1"/>
  <c r="H50" i="7"/>
  <c r="J50" i="7" s="1"/>
  <c r="G50" i="7"/>
  <c r="L50" i="7" s="1"/>
  <c r="H49" i="7"/>
  <c r="J49" i="7" s="1"/>
  <c r="G49" i="7"/>
  <c r="M49" i="7" s="1"/>
  <c r="H48" i="7"/>
  <c r="J48" i="7" s="1"/>
  <c r="O48" i="7" s="1"/>
  <c r="G48" i="7"/>
  <c r="H47" i="7"/>
  <c r="J47" i="7" s="1"/>
  <c r="G47" i="7"/>
  <c r="M47" i="7" s="1"/>
  <c r="H46" i="7"/>
  <c r="J46" i="7" s="1"/>
  <c r="G46" i="7"/>
  <c r="H45" i="7"/>
  <c r="J45" i="7" s="1"/>
  <c r="G45" i="7"/>
  <c r="L45" i="7" s="1"/>
  <c r="H44" i="7"/>
  <c r="J44" i="7" s="1"/>
  <c r="G44" i="7"/>
  <c r="N43" i="7" s="1"/>
  <c r="H43" i="7"/>
  <c r="J43" i="7" s="1"/>
  <c r="G43" i="7"/>
  <c r="H42" i="7"/>
  <c r="J42" i="7" s="1"/>
  <c r="G42" i="7"/>
  <c r="H41" i="7"/>
  <c r="J41" i="7" s="1"/>
  <c r="P41" i="7" s="1"/>
  <c r="G41" i="7"/>
  <c r="H40" i="7"/>
  <c r="J40" i="7" s="1"/>
  <c r="P40" i="7" s="1"/>
  <c r="G40" i="7"/>
  <c r="H39" i="7"/>
  <c r="J39" i="7" s="1"/>
  <c r="G39" i="7"/>
  <c r="M39" i="7" s="1"/>
  <c r="H38" i="7"/>
  <c r="J38" i="7" s="1"/>
  <c r="O38" i="7" s="1"/>
  <c r="G38" i="7"/>
  <c r="H37" i="7"/>
  <c r="J37" i="7" s="1"/>
  <c r="G37" i="7"/>
  <c r="M37" i="7" s="1"/>
  <c r="H36" i="7"/>
  <c r="J36" i="7" s="1"/>
  <c r="P36" i="7" s="1"/>
  <c r="G36" i="7"/>
  <c r="H35" i="7"/>
  <c r="J35" i="7" s="1"/>
  <c r="G35" i="7"/>
  <c r="H34" i="7"/>
  <c r="J34" i="7" s="1"/>
  <c r="G34" i="7"/>
  <c r="H33" i="7"/>
  <c r="J33" i="7" s="1"/>
  <c r="G33" i="7"/>
  <c r="Y33" i="7" s="1"/>
  <c r="H32" i="7"/>
  <c r="J32" i="7" s="1"/>
  <c r="P32" i="7" s="1"/>
  <c r="G32" i="7"/>
  <c r="H31" i="7"/>
  <c r="J31" i="7" s="1"/>
  <c r="L31" i="7" s="1"/>
  <c r="G31" i="7"/>
  <c r="H30" i="7"/>
  <c r="J30" i="7" s="1"/>
  <c r="G30" i="7"/>
  <c r="M30" i="7" s="1"/>
  <c r="H29" i="7"/>
  <c r="J29" i="7" s="1"/>
  <c r="G29" i="7"/>
  <c r="M29" i="7" s="1"/>
  <c r="H28" i="7"/>
  <c r="J28" i="7" s="1"/>
  <c r="G28" i="7"/>
  <c r="H27" i="7"/>
  <c r="J27" i="7" s="1"/>
  <c r="G27" i="7"/>
  <c r="H26" i="7"/>
  <c r="J26" i="7" s="1"/>
  <c r="G26" i="7"/>
  <c r="M26" i="7" s="1"/>
  <c r="H25" i="7"/>
  <c r="J25" i="7" s="1"/>
  <c r="G25" i="7"/>
  <c r="H24" i="7"/>
  <c r="J24" i="7" s="1"/>
  <c r="G24" i="7"/>
  <c r="H23" i="7"/>
  <c r="J23" i="7" s="1"/>
  <c r="G23" i="7"/>
  <c r="H22" i="7"/>
  <c r="J22" i="7" s="1"/>
  <c r="G22" i="7"/>
  <c r="M22" i="7" s="1"/>
  <c r="H21" i="7"/>
  <c r="J21" i="7" s="1"/>
  <c r="G21" i="7"/>
  <c r="N20" i="7" s="1"/>
  <c r="H20" i="7"/>
  <c r="J20" i="7" s="1"/>
  <c r="L20" i="7" s="1"/>
  <c r="G20" i="7"/>
  <c r="H19" i="7"/>
  <c r="J19" i="7" s="1"/>
  <c r="G19" i="7"/>
  <c r="H18" i="7"/>
  <c r="J18" i="7" s="1"/>
  <c r="G18" i="7"/>
  <c r="N18" i="7" s="1"/>
  <c r="H17" i="7"/>
  <c r="J17" i="7" s="1"/>
  <c r="G17" i="7"/>
  <c r="M17" i="7" s="1"/>
  <c r="H16" i="7"/>
  <c r="J16" i="7" s="1"/>
  <c r="G16" i="7"/>
  <c r="H15" i="7"/>
  <c r="J15" i="7" s="1"/>
  <c r="G15" i="7"/>
  <c r="H14" i="7"/>
  <c r="J14" i="7" s="1"/>
  <c r="G14" i="7"/>
  <c r="M14" i="7" s="1"/>
  <c r="H13" i="7"/>
  <c r="J13" i="7" s="1"/>
  <c r="G13" i="7"/>
  <c r="M13" i="7" s="1"/>
  <c r="S12" i="7"/>
  <c r="H12" i="7"/>
  <c r="J12" i="7" s="1"/>
  <c r="G12" i="7"/>
  <c r="Z12" i="7" s="1"/>
  <c r="H11" i="7"/>
  <c r="J11" i="7" s="1"/>
  <c r="G11" i="7"/>
  <c r="N10" i="7" s="1"/>
  <c r="H10" i="7"/>
  <c r="J10" i="7" s="1"/>
  <c r="G10" i="7"/>
  <c r="AK9" i="7"/>
  <c r="S9" i="7"/>
  <c r="H9" i="7"/>
  <c r="J9" i="7" s="1"/>
  <c r="G9" i="7"/>
  <c r="H8" i="7"/>
  <c r="J8" i="7" s="1"/>
  <c r="L8" i="7" s="1"/>
  <c r="G8" i="7"/>
  <c r="S7" i="7"/>
  <c r="H7" i="7"/>
  <c r="J7" i="7" s="1"/>
  <c r="P7" i="7" s="1"/>
  <c r="G7" i="7"/>
  <c r="H6" i="7"/>
  <c r="J6" i="7" s="1"/>
  <c r="G6" i="7"/>
  <c r="M6" i="7" s="1"/>
  <c r="H5" i="7"/>
  <c r="J5" i="7" s="1"/>
  <c r="G5" i="7"/>
  <c r="H4" i="7"/>
  <c r="J4" i="7" s="1"/>
  <c r="G4" i="7"/>
  <c r="M4" i="7" s="1"/>
  <c r="H3" i="7"/>
  <c r="J3" i="7" s="1"/>
  <c r="G3" i="7"/>
  <c r="M3" i="7" s="1"/>
  <c r="AL2" i="7"/>
  <c r="AK2" i="7"/>
  <c r="H2" i="7"/>
  <c r="J2" i="7" s="1"/>
  <c r="G2" i="7"/>
  <c r="S12" i="5"/>
  <c r="S14" i="3"/>
  <c r="S12" i="3"/>
  <c r="S12" i="1"/>
  <c r="S14" i="1"/>
  <c r="V16" i="19" l="1"/>
  <c r="V15" i="19" s="1"/>
  <c r="L30" i="16" s="1"/>
  <c r="U16" i="19"/>
  <c r="L30" i="7"/>
  <c r="N30" i="7"/>
  <c r="Z2" i="7"/>
  <c r="N34" i="7"/>
  <c r="Y42" i="7"/>
  <c r="L23" i="7"/>
  <c r="O62" i="7"/>
  <c r="N26" i="7"/>
  <c r="N2" i="7"/>
  <c r="M11" i="7"/>
  <c r="P14" i="7"/>
  <c r="M21" i="7"/>
  <c r="P24" i="7"/>
  <c r="M28" i="7"/>
  <c r="P39" i="7"/>
  <c r="M46" i="7"/>
  <c r="N5" i="7"/>
  <c r="M9" i="7"/>
  <c r="N15" i="7"/>
  <c r="N19" i="7"/>
  <c r="M25" i="7"/>
  <c r="L32" i="7"/>
  <c r="Y36" i="7"/>
  <c r="M43" i="7"/>
  <c r="L62" i="7"/>
  <c r="N72" i="7"/>
  <c r="N86" i="7"/>
  <c r="L90" i="7"/>
  <c r="P58" i="7"/>
  <c r="O58" i="7"/>
  <c r="L70" i="7"/>
  <c r="P35" i="7"/>
  <c r="O35" i="7"/>
  <c r="P65" i="7"/>
  <c r="L65" i="7"/>
  <c r="P54" i="7"/>
  <c r="O54" i="7"/>
  <c r="P77" i="7"/>
  <c r="O77" i="7"/>
  <c r="P50" i="7"/>
  <c r="O50" i="7"/>
  <c r="P12" i="7"/>
  <c r="O12" i="7"/>
  <c r="N53" i="7"/>
  <c r="P63" i="7"/>
  <c r="T7" i="7"/>
  <c r="N39" i="7"/>
  <c r="N61" i="7"/>
  <c r="Y9" i="7"/>
  <c r="L12" i="7"/>
  <c r="N22" i="7"/>
  <c r="M36" i="7"/>
  <c r="N67" i="7"/>
  <c r="O70" i="7"/>
  <c r="M86" i="7"/>
  <c r="L28" i="7"/>
  <c r="O87" i="7"/>
  <c r="L35" i="7"/>
  <c r="N6" i="7"/>
  <c r="L9" i="7"/>
  <c r="Z9" i="7"/>
  <c r="P19" i="7"/>
  <c r="M33" i="7"/>
  <c r="M44" i="7"/>
  <c r="N47" i="7"/>
  <c r="M59" i="7"/>
  <c r="O78" i="7"/>
  <c r="U16" i="7"/>
  <c r="M19" i="7"/>
  <c r="M34" i="7"/>
  <c r="M41" i="7"/>
  <c r="M48" i="7"/>
  <c r="L59" i="7"/>
  <c r="P71" i="7"/>
  <c r="P78" i="7"/>
  <c r="N17" i="7"/>
  <c r="M32" i="7"/>
  <c r="N73" i="7"/>
  <c r="M10" i="7"/>
  <c r="Y12" i="7"/>
  <c r="P44" i="7"/>
  <c r="N59" i="7"/>
  <c r="P75" i="7"/>
  <c r="M79" i="7"/>
  <c r="P69" i="7"/>
  <c r="N11" i="7"/>
  <c r="N28" i="7"/>
  <c r="M42" i="7"/>
  <c r="N49" i="7"/>
  <c r="N21" i="7"/>
  <c r="L7" i="7"/>
  <c r="N4" i="7"/>
  <c r="Y7" i="7"/>
  <c r="O16" i="7"/>
  <c r="P23" i="7"/>
  <c r="L27" i="7"/>
  <c r="M2" i="7"/>
  <c r="M5" i="7"/>
  <c r="N16" i="7"/>
  <c r="O23" i="7"/>
  <c r="O27" i="7"/>
  <c r="M38" i="7"/>
  <c r="L41" i="7"/>
  <c r="L44" i="7"/>
  <c r="P59" i="7"/>
  <c r="M69" i="7"/>
  <c r="M76" i="7"/>
  <c r="AA8" i="7"/>
  <c r="AA4" i="7"/>
  <c r="P3" i="7"/>
  <c r="Y3" i="7"/>
  <c r="O2" i="7"/>
  <c r="Z3" i="7"/>
  <c r="O6" i="7"/>
  <c r="Z6" i="7"/>
  <c r="AA6" i="7"/>
  <c r="O5" i="7"/>
  <c r="L6" i="7"/>
  <c r="Y6" i="7"/>
  <c r="P6" i="7"/>
  <c r="T6" i="7"/>
  <c r="P4" i="7"/>
  <c r="U4" i="7"/>
  <c r="O3" i="7"/>
  <c r="Z4" i="7"/>
  <c r="L4" i="7"/>
  <c r="Y4" i="7"/>
  <c r="T5" i="7"/>
  <c r="O4" i="7"/>
  <c r="Z5" i="7"/>
  <c r="L5" i="7"/>
  <c r="Y5" i="7"/>
  <c r="P5" i="7"/>
  <c r="Q5" i="7" s="1"/>
  <c r="U5" i="7"/>
  <c r="AA5" i="7"/>
  <c r="P10" i="7"/>
  <c r="L10" i="7"/>
  <c r="Z10" i="7"/>
  <c r="Y10" i="7"/>
  <c r="P9" i="7"/>
  <c r="O9" i="7"/>
  <c r="P11" i="7"/>
  <c r="L11" i="7"/>
  <c r="Z11" i="7"/>
  <c r="O11" i="7"/>
  <c r="Y11" i="7"/>
  <c r="O10" i="7"/>
  <c r="M7" i="7"/>
  <c r="Z7" i="7"/>
  <c r="U8" i="7"/>
  <c r="T10" i="7"/>
  <c r="T2" i="7"/>
  <c r="U6" i="7"/>
  <c r="O7" i="7"/>
  <c r="AA7" i="7"/>
  <c r="O8" i="7"/>
  <c r="Z8" i="7"/>
  <c r="T11" i="7"/>
  <c r="L13" i="7"/>
  <c r="U13" i="7"/>
  <c r="L14" i="7"/>
  <c r="U14" i="7"/>
  <c r="O15" i="7"/>
  <c r="P17" i="7"/>
  <c r="L21" i="7"/>
  <c r="P21" i="7"/>
  <c r="O20" i="7"/>
  <c r="P25" i="7"/>
  <c r="O24" i="7"/>
  <c r="U2" i="7"/>
  <c r="AA3" i="7"/>
  <c r="L3" i="7"/>
  <c r="N3" i="7"/>
  <c r="T3" i="7"/>
  <c r="AB3" i="7"/>
  <c r="T4" i="7"/>
  <c r="U7" i="7"/>
  <c r="P8" i="7"/>
  <c r="Z90" i="7"/>
  <c r="Z88" i="7"/>
  <c r="Z84" i="7"/>
  <c r="Z80" i="7"/>
  <c r="Y90" i="7"/>
  <c r="Z89" i="7"/>
  <c r="Y88" i="7"/>
  <c r="Z83" i="7"/>
  <c r="Z82" i="7"/>
  <c r="Z81" i="7"/>
  <c r="Z78" i="7"/>
  <c r="Z86" i="7"/>
  <c r="Z85" i="7"/>
  <c r="Z79" i="7"/>
  <c r="Y76" i="7"/>
  <c r="Z75" i="7"/>
  <c r="Z71" i="7"/>
  <c r="Z67" i="7"/>
  <c r="Z63" i="7"/>
  <c r="Y89" i="7"/>
  <c r="Y85" i="7"/>
  <c r="Z76" i="7"/>
  <c r="Z87" i="7"/>
  <c r="Z74" i="7"/>
  <c r="Z73" i="7"/>
  <c r="Z72" i="7"/>
  <c r="Y69" i="7"/>
  <c r="Y86" i="7"/>
  <c r="Y72" i="7"/>
  <c r="Z66" i="7"/>
  <c r="Y65" i="7"/>
  <c r="Y82" i="7"/>
  <c r="Z70" i="7"/>
  <c r="Z68" i="7"/>
  <c r="Y63" i="7"/>
  <c r="Z64" i="7"/>
  <c r="Z61" i="7"/>
  <c r="Z59" i="7"/>
  <c r="Z55" i="7"/>
  <c r="Z51" i="7"/>
  <c r="Z65" i="7"/>
  <c r="Z62" i="7"/>
  <c r="Z57" i="7"/>
  <c r="Z56" i="7"/>
  <c r="Y53" i="7"/>
  <c r="Z46" i="7"/>
  <c r="Z42" i="7"/>
  <c r="Y73" i="7"/>
  <c r="Z69" i="7"/>
  <c r="Y61" i="7"/>
  <c r="Y57" i="7"/>
  <c r="Y56" i="7"/>
  <c r="Z47" i="7"/>
  <c r="Z77" i="7"/>
  <c r="Z54" i="7"/>
  <c r="Z53" i="7"/>
  <c r="Z52" i="7"/>
  <c r="Y49" i="7"/>
  <c r="Z45" i="7"/>
  <c r="Z41" i="7"/>
  <c r="Z37" i="7"/>
  <c r="Z36" i="7"/>
  <c r="Z32" i="7"/>
  <c r="Z28" i="7"/>
  <c r="Z24" i="7"/>
  <c r="Z50" i="7"/>
  <c r="Z48" i="7"/>
  <c r="Z43" i="7"/>
  <c r="Y39" i="7"/>
  <c r="Z27" i="7"/>
  <c r="Z26" i="7"/>
  <c r="Z25" i="7"/>
  <c r="Y22" i="7"/>
  <c r="Y16" i="7"/>
  <c r="Z14" i="7"/>
  <c r="Z58" i="7"/>
  <c r="Z44" i="7"/>
  <c r="Y43" i="7"/>
  <c r="Z40" i="7"/>
  <c r="Z31" i="7"/>
  <c r="Z30" i="7"/>
  <c r="Z29" i="7"/>
  <c r="Y28" i="7"/>
  <c r="Y26" i="7"/>
  <c r="Y25" i="7"/>
  <c r="Y21" i="7"/>
  <c r="Y20" i="7"/>
  <c r="Z19" i="7"/>
  <c r="Z18" i="7"/>
  <c r="Y59" i="7"/>
  <c r="Z49" i="7"/>
  <c r="Y47" i="7"/>
  <c r="Z35" i="7"/>
  <c r="Z34" i="7"/>
  <c r="Z33" i="7"/>
  <c r="Y32" i="7"/>
  <c r="Y30" i="7"/>
  <c r="Y29" i="7"/>
  <c r="Y19" i="7"/>
  <c r="Y18" i="7"/>
  <c r="Z60" i="7"/>
  <c r="Z39" i="7"/>
  <c r="Z38" i="7"/>
  <c r="Y34" i="7"/>
  <c r="Z23" i="7"/>
  <c r="Z22" i="7"/>
  <c r="Z16" i="7"/>
  <c r="Z15" i="7"/>
  <c r="Z21" i="7"/>
  <c r="Z20" i="7"/>
  <c r="O13" i="7"/>
  <c r="Z13" i="7"/>
  <c r="Y14" i="7"/>
  <c r="AA15" i="7"/>
  <c r="L15" i="7"/>
  <c r="N14" i="7"/>
  <c r="Y15" i="7"/>
  <c r="M15" i="7"/>
  <c r="T15" i="7"/>
  <c r="M16" i="7"/>
  <c r="T16" i="7"/>
  <c r="Z17" i="7"/>
  <c r="AA24" i="7"/>
  <c r="Y37" i="7"/>
  <c r="Y2" i="7"/>
  <c r="T8" i="7"/>
  <c r="T9" i="7"/>
  <c r="AA90" i="7"/>
  <c r="AB86" i="7"/>
  <c r="AB82" i="7"/>
  <c r="AB90" i="7"/>
  <c r="AB89" i="7"/>
  <c r="AA88" i="7"/>
  <c r="AB88" i="7"/>
  <c r="AA86" i="7"/>
  <c r="AB85" i="7"/>
  <c r="AB76" i="7"/>
  <c r="AB87" i="7"/>
  <c r="AB81" i="7"/>
  <c r="AB73" i="7"/>
  <c r="AB69" i="7"/>
  <c r="AB65" i="7"/>
  <c r="AB61" i="7"/>
  <c r="AB74" i="7"/>
  <c r="AB71" i="7"/>
  <c r="AA69" i="7"/>
  <c r="AB68" i="7"/>
  <c r="AB84" i="7"/>
  <c r="AA82" i="7"/>
  <c r="AB79" i="7"/>
  <c r="AB78" i="7"/>
  <c r="AB66" i="7"/>
  <c r="AB63" i="7"/>
  <c r="AA61" i="7"/>
  <c r="AB83" i="7"/>
  <c r="AB80" i="7"/>
  <c r="AB75" i="7"/>
  <c r="AA71" i="7"/>
  <c r="AB70" i="7"/>
  <c r="AA63" i="7"/>
  <c r="AB60" i="7"/>
  <c r="AB59" i="7"/>
  <c r="AA78" i="7"/>
  <c r="AA74" i="7"/>
  <c r="AB67" i="7"/>
  <c r="AB64" i="7"/>
  <c r="AB77" i="7"/>
  <c r="AA76" i="7"/>
  <c r="AA73" i="7"/>
  <c r="AA65" i="7"/>
  <c r="AB62" i="7"/>
  <c r="AB57" i="7"/>
  <c r="AB53" i="7"/>
  <c r="AB49" i="7"/>
  <c r="AB50" i="7"/>
  <c r="AB48" i="7"/>
  <c r="AA47" i="7"/>
  <c r="AB44" i="7"/>
  <c r="AA43" i="7"/>
  <c r="AB40" i="7"/>
  <c r="AA66" i="7"/>
  <c r="AA59" i="7"/>
  <c r="AB58" i="7"/>
  <c r="AB54" i="7"/>
  <c r="AB51" i="7"/>
  <c r="AA49" i="7"/>
  <c r="AA48" i="7"/>
  <c r="AB45" i="7"/>
  <c r="AA44" i="7"/>
  <c r="AA57" i="7"/>
  <c r="AB56" i="7"/>
  <c r="AB47" i="7"/>
  <c r="AB43" i="7"/>
  <c r="AB39" i="7"/>
  <c r="AB34" i="7"/>
  <c r="AB30" i="7"/>
  <c r="AB26" i="7"/>
  <c r="AB22" i="7"/>
  <c r="AB21" i="7"/>
  <c r="AB16" i="7"/>
  <c r="AB14" i="7"/>
  <c r="AA51" i="7"/>
  <c r="AB42" i="7"/>
  <c r="AB35" i="7"/>
  <c r="AB32" i="7"/>
  <c r="AA30" i="7"/>
  <c r="AB29" i="7"/>
  <c r="AA28" i="7"/>
  <c r="AB13" i="7"/>
  <c r="AA10" i="7"/>
  <c r="AB8" i="7"/>
  <c r="AA54" i="7"/>
  <c r="AB52" i="7"/>
  <c r="AB37" i="7"/>
  <c r="AB36" i="7"/>
  <c r="AA34" i="7"/>
  <c r="AB33" i="7"/>
  <c r="AA32" i="7"/>
  <c r="AB23" i="7"/>
  <c r="AB72" i="7"/>
  <c r="AB55" i="7"/>
  <c r="AA53" i="7"/>
  <c r="AB46" i="7"/>
  <c r="AA39" i="7"/>
  <c r="AB38" i="7"/>
  <c r="AA37" i="7"/>
  <c r="AA36" i="7"/>
  <c r="AB27" i="7"/>
  <c r="AB24" i="7"/>
  <c r="AA22" i="7"/>
  <c r="AA45" i="7"/>
  <c r="AB41" i="7"/>
  <c r="AB31" i="7"/>
  <c r="AB28" i="7"/>
  <c r="AA26" i="7"/>
  <c r="AB25" i="7"/>
  <c r="AA21" i="7"/>
  <c r="AB20" i="7"/>
  <c r="AB12" i="7"/>
  <c r="AB11" i="7"/>
  <c r="AB10" i="7"/>
  <c r="AB9" i="7"/>
  <c r="AB7" i="7"/>
  <c r="AB6" i="7"/>
  <c r="AB5" i="7"/>
  <c r="AB4" i="7"/>
  <c r="AB2" i="7"/>
  <c r="AB19" i="7"/>
  <c r="AB18" i="7"/>
  <c r="AA11" i="7"/>
  <c r="T12" i="7"/>
  <c r="P13" i="7"/>
  <c r="AA13" i="7"/>
  <c r="P15" i="7"/>
  <c r="Q15" i="7" s="1"/>
  <c r="O14" i="7"/>
  <c r="L16" i="7"/>
  <c r="P16" i="7"/>
  <c r="AB17" i="7"/>
  <c r="AA18" i="7"/>
  <c r="P2" i="7"/>
  <c r="L2" i="7"/>
  <c r="U90" i="7"/>
  <c r="U89" i="7"/>
  <c r="U85" i="7"/>
  <c r="U81" i="7"/>
  <c r="U88" i="7"/>
  <c r="T86" i="7"/>
  <c r="U82" i="7"/>
  <c r="U80" i="7"/>
  <c r="U72" i="7"/>
  <c r="U68" i="7"/>
  <c r="U64" i="7"/>
  <c r="U60" i="7"/>
  <c r="U87" i="7"/>
  <c r="U84" i="7"/>
  <c r="T82" i="7"/>
  <c r="U79" i="7"/>
  <c r="U74" i="7"/>
  <c r="U73" i="7"/>
  <c r="U71" i="7"/>
  <c r="T69" i="7"/>
  <c r="U86" i="7"/>
  <c r="U77" i="7"/>
  <c r="T76" i="7"/>
  <c r="U66" i="7"/>
  <c r="U65" i="7"/>
  <c r="U63" i="7"/>
  <c r="T61" i="7"/>
  <c r="T77" i="7"/>
  <c r="T73" i="7"/>
  <c r="U69" i="7"/>
  <c r="U61" i="7"/>
  <c r="U58" i="7"/>
  <c r="U83" i="7"/>
  <c r="T72" i="7"/>
  <c r="T65" i="7"/>
  <c r="U78" i="7"/>
  <c r="U75" i="7"/>
  <c r="U70" i="7"/>
  <c r="U56" i="7"/>
  <c r="U52" i="7"/>
  <c r="U67" i="7"/>
  <c r="U50" i="7"/>
  <c r="U49" i="7"/>
  <c r="U47" i="7"/>
  <c r="U43" i="7"/>
  <c r="U62" i="7"/>
  <c r="U54" i="7"/>
  <c r="U53" i="7"/>
  <c r="U51" i="7"/>
  <c r="T49" i="7"/>
  <c r="U48" i="7"/>
  <c r="T47" i="7"/>
  <c r="U44" i="7"/>
  <c r="T74" i="7"/>
  <c r="U59" i="7"/>
  <c r="T57" i="7"/>
  <c r="U46" i="7"/>
  <c r="U42" i="7"/>
  <c r="U38" i="7"/>
  <c r="U33" i="7"/>
  <c r="U29" i="7"/>
  <c r="U25" i="7"/>
  <c r="U20" i="7"/>
  <c r="U19" i="7"/>
  <c r="U18" i="7"/>
  <c r="U17" i="7"/>
  <c r="U15" i="7"/>
  <c r="U57" i="7"/>
  <c r="U45" i="7"/>
  <c r="U35" i="7"/>
  <c r="U34" i="7"/>
  <c r="U32" i="7"/>
  <c r="T30" i="7"/>
  <c r="T18" i="7"/>
  <c r="U11" i="7"/>
  <c r="U9" i="7"/>
  <c r="T48" i="7"/>
  <c r="U39" i="7"/>
  <c r="U37" i="7"/>
  <c r="U36" i="7"/>
  <c r="T34" i="7"/>
  <c r="U23" i="7"/>
  <c r="U22" i="7"/>
  <c r="T54" i="7"/>
  <c r="T52" i="7"/>
  <c r="T44" i="7"/>
  <c r="T43" i="7"/>
  <c r="U41" i="7"/>
  <c r="U40" i="7"/>
  <c r="T39" i="7"/>
  <c r="U27" i="7"/>
  <c r="U26" i="7"/>
  <c r="U24" i="7"/>
  <c r="T22" i="7"/>
  <c r="U21" i="7"/>
  <c r="U76" i="7"/>
  <c r="U55" i="7"/>
  <c r="T53" i="7"/>
  <c r="U31" i="7"/>
  <c r="U30" i="7"/>
  <c r="U28" i="7"/>
  <c r="T26" i="7"/>
  <c r="T21" i="7"/>
  <c r="T20" i="7"/>
  <c r="U3" i="7"/>
  <c r="U12" i="7"/>
  <c r="U10" i="7"/>
  <c r="AA12" i="7"/>
  <c r="T13" i="7"/>
  <c r="AB15" i="7"/>
  <c r="AA16" i="7"/>
  <c r="AA17" i="7"/>
  <c r="L17" i="7"/>
  <c r="Y17" i="7"/>
  <c r="L18" i="7"/>
  <c r="P18" i="7"/>
  <c r="O17" i="7"/>
  <c r="R17" i="7" s="1"/>
  <c r="O22" i="7"/>
  <c r="O21" i="7"/>
  <c r="L22" i="7"/>
  <c r="P22" i="7"/>
  <c r="L26" i="7"/>
  <c r="P26" i="7"/>
  <c r="O26" i="7"/>
  <c r="O25" i="7"/>
  <c r="O34" i="7"/>
  <c r="O33" i="7"/>
  <c r="L34" i="7"/>
  <c r="P34" i="7"/>
  <c r="T40" i="7"/>
  <c r="AA2" i="7"/>
  <c r="Y8" i="7"/>
  <c r="N7" i="7"/>
  <c r="Q7" i="7" s="1"/>
  <c r="M8" i="7"/>
  <c r="T17" i="7"/>
  <c r="P33" i="7"/>
  <c r="O32" i="7"/>
  <c r="AA9" i="7"/>
  <c r="M12" i="7"/>
  <c r="O18" i="7"/>
  <c r="Y24" i="7"/>
  <c r="N8" i="7"/>
  <c r="N9" i="7"/>
  <c r="R9" i="7" s="1"/>
  <c r="N12" i="7"/>
  <c r="N13" i="7"/>
  <c r="Y13" i="7"/>
  <c r="T14" i="7"/>
  <c r="AA14" i="7"/>
  <c r="O19" i="7"/>
  <c r="Q19" i="7" s="1"/>
  <c r="M24" i="7"/>
  <c r="AA25" i="7"/>
  <c r="L25" i="7"/>
  <c r="N25" i="7"/>
  <c r="T25" i="7"/>
  <c r="Y27" i="7"/>
  <c r="M27" i="7"/>
  <c r="T27" i="7"/>
  <c r="AA27" i="7"/>
  <c r="T28" i="7"/>
  <c r="N27" i="7"/>
  <c r="O29" i="7"/>
  <c r="O30" i="7"/>
  <c r="O31" i="7"/>
  <c r="L36" i="7"/>
  <c r="L37" i="7"/>
  <c r="L39" i="7"/>
  <c r="L40" i="7"/>
  <c r="P42" i="7"/>
  <c r="O41" i="7"/>
  <c r="O44" i="7"/>
  <c r="T46" i="7"/>
  <c r="N45" i="7"/>
  <c r="Y46" i="7"/>
  <c r="N46" i="7"/>
  <c r="AA46" i="7"/>
  <c r="L46" i="7"/>
  <c r="P48" i="7"/>
  <c r="L48" i="7"/>
  <c r="O47" i="7"/>
  <c r="P51" i="7"/>
  <c r="Y54" i="7"/>
  <c r="L54" i="7"/>
  <c r="O72" i="7"/>
  <c r="L73" i="7"/>
  <c r="P73" i="7"/>
  <c r="P20" i="7"/>
  <c r="Y23" i="7"/>
  <c r="M23" i="7"/>
  <c r="T23" i="7"/>
  <c r="AA23" i="7"/>
  <c r="T24" i="7"/>
  <c r="N23" i="7"/>
  <c r="Q23" i="7" s="1"/>
  <c r="N24" i="7"/>
  <c r="P28" i="7"/>
  <c r="P29" i="7"/>
  <c r="O28" i="7"/>
  <c r="P30" i="7"/>
  <c r="P31" i="7"/>
  <c r="AA38" i="7"/>
  <c r="L38" i="7"/>
  <c r="N38" i="7"/>
  <c r="T38" i="7"/>
  <c r="Y40" i="7"/>
  <c r="M40" i="7"/>
  <c r="P43" i="7"/>
  <c r="L43" i="7"/>
  <c r="O42" i="7"/>
  <c r="P46" i="7"/>
  <c r="O45" i="7"/>
  <c r="O49" i="7"/>
  <c r="P49" i="7"/>
  <c r="T55" i="7"/>
  <c r="N54" i="7"/>
  <c r="Y55" i="7"/>
  <c r="L55" i="7"/>
  <c r="AA55" i="7"/>
  <c r="M55" i="7"/>
  <c r="P56" i="7"/>
  <c r="O55" i="7"/>
  <c r="L57" i="7"/>
  <c r="P57" i="7"/>
  <c r="R59" i="7"/>
  <c r="Y68" i="7"/>
  <c r="P27" i="7"/>
  <c r="AA33" i="7"/>
  <c r="L33" i="7"/>
  <c r="N33" i="7"/>
  <c r="T33" i="7"/>
  <c r="Y35" i="7"/>
  <c r="M35" i="7"/>
  <c r="T35" i="7"/>
  <c r="AA35" i="7"/>
  <c r="T36" i="7"/>
  <c r="N35" i="7"/>
  <c r="N36" i="7"/>
  <c r="T37" i="7"/>
  <c r="N37" i="7"/>
  <c r="O39" i="7"/>
  <c r="R39" i="7" s="1"/>
  <c r="O40" i="7"/>
  <c r="N42" i="7"/>
  <c r="P45" i="7"/>
  <c r="P47" i="7"/>
  <c r="L47" i="7"/>
  <c r="O46" i="7"/>
  <c r="L49" i="7"/>
  <c r="AA52" i="7"/>
  <c r="L52" i="7"/>
  <c r="Y52" i="7"/>
  <c r="N51" i="7"/>
  <c r="M52" i="7"/>
  <c r="P53" i="7"/>
  <c r="O53" i="7"/>
  <c r="O52" i="7"/>
  <c r="L53" i="7"/>
  <c r="P55" i="7"/>
  <c r="O57" i="7"/>
  <c r="AA58" i="7"/>
  <c r="L58" i="7"/>
  <c r="Y58" i="7"/>
  <c r="T58" i="7"/>
  <c r="M58" i="7"/>
  <c r="N57" i="7"/>
  <c r="AA19" i="7"/>
  <c r="L19" i="7"/>
  <c r="T19" i="7"/>
  <c r="AA20" i="7"/>
  <c r="L24" i="7"/>
  <c r="AA29" i="7"/>
  <c r="L29" i="7"/>
  <c r="N29" i="7"/>
  <c r="T29" i="7"/>
  <c r="Y31" i="7"/>
  <c r="M31" i="7"/>
  <c r="T31" i="7"/>
  <c r="AA31" i="7"/>
  <c r="T32" i="7"/>
  <c r="N31" i="7"/>
  <c r="N32" i="7"/>
  <c r="O36" i="7"/>
  <c r="P37" i="7"/>
  <c r="P38" i="7"/>
  <c r="Q38" i="7" s="1"/>
  <c r="O37" i="7"/>
  <c r="Y38" i="7"/>
  <c r="AA40" i="7"/>
  <c r="Y41" i="7"/>
  <c r="T41" i="7"/>
  <c r="N40" i="7"/>
  <c r="Q40" i="7" s="1"/>
  <c r="AA41" i="7"/>
  <c r="T42" i="7"/>
  <c r="N41" i="7"/>
  <c r="R41" i="7" s="1"/>
  <c r="AA42" i="7"/>
  <c r="L42" i="7"/>
  <c r="O43" i="7"/>
  <c r="Y45" i="7"/>
  <c r="Y51" i="7"/>
  <c r="P52" i="7"/>
  <c r="O51" i="7"/>
  <c r="M54" i="7"/>
  <c r="N55" i="7"/>
  <c r="O56" i="7"/>
  <c r="P61" i="7"/>
  <c r="L61" i="7"/>
  <c r="O60" i="7"/>
  <c r="O61" i="7"/>
  <c r="M18" i="7"/>
  <c r="M20" i="7"/>
  <c r="R20" i="7" s="1"/>
  <c r="N44" i="7"/>
  <c r="R44" i="7" s="1"/>
  <c r="Y44" i="7"/>
  <c r="T45" i="7"/>
  <c r="N48" i="7"/>
  <c r="R48" i="7" s="1"/>
  <c r="Y48" i="7"/>
  <c r="L51" i="7"/>
  <c r="AA56" i="7"/>
  <c r="L56" i="7"/>
  <c r="N56" i="7"/>
  <c r="T56" i="7"/>
  <c r="M57" i="7"/>
  <c r="R57" i="7" s="1"/>
  <c r="P60" i="7"/>
  <c r="O59" i="7"/>
  <c r="O66" i="7"/>
  <c r="O65" i="7"/>
  <c r="P66" i="7"/>
  <c r="Y67" i="7"/>
  <c r="P79" i="7"/>
  <c r="M45" i="7"/>
  <c r="Y50" i="7"/>
  <c r="M50" i="7"/>
  <c r="T50" i="7"/>
  <c r="AA50" i="7"/>
  <c r="T51" i="7"/>
  <c r="N50" i="7"/>
  <c r="Q59" i="7"/>
  <c r="AA60" i="7"/>
  <c r="T60" i="7"/>
  <c r="N60" i="7"/>
  <c r="Y60" i="7"/>
  <c r="L60" i="7"/>
  <c r="T66" i="7"/>
  <c r="T75" i="7"/>
  <c r="N74" i="7"/>
  <c r="AA75" i="7"/>
  <c r="M75" i="7"/>
  <c r="N75" i="7"/>
  <c r="Y75" i="7"/>
  <c r="L75" i="7"/>
  <c r="M74" i="7"/>
  <c r="AA64" i="7"/>
  <c r="L64" i="7"/>
  <c r="N63" i="7"/>
  <c r="T64" i="7"/>
  <c r="M64" i="7"/>
  <c r="M63" i="7"/>
  <c r="Y64" i="7"/>
  <c r="O79" i="7"/>
  <c r="P80" i="7"/>
  <c r="P81" i="7"/>
  <c r="O80" i="7"/>
  <c r="L82" i="7"/>
  <c r="P82" i="7"/>
  <c r="O81" i="7"/>
  <c r="P83" i="7"/>
  <c r="O82" i="7"/>
  <c r="O83" i="7"/>
  <c r="P85" i="7"/>
  <c r="O84" i="7"/>
  <c r="P84" i="7"/>
  <c r="O85" i="7"/>
  <c r="N58" i="7"/>
  <c r="T59" i="7"/>
  <c r="O64" i="7"/>
  <c r="L66" i="7"/>
  <c r="L67" i="7"/>
  <c r="P68" i="7"/>
  <c r="O67" i="7"/>
  <c r="O69" i="7"/>
  <c r="P70" i="7"/>
  <c r="Y71" i="7"/>
  <c r="AA72" i="7"/>
  <c r="L72" i="7"/>
  <c r="N71" i="7"/>
  <c r="M72" i="7"/>
  <c r="O74" i="7"/>
  <c r="O73" i="7"/>
  <c r="P76" i="7"/>
  <c r="O75" i="7"/>
  <c r="O76" i="7"/>
  <c r="L76" i="7"/>
  <c r="T78" i="7"/>
  <c r="N77" i="7"/>
  <c r="Q77" i="7" s="1"/>
  <c r="Y78" i="7"/>
  <c r="L78" i="7"/>
  <c r="P86" i="7"/>
  <c r="O86" i="7"/>
  <c r="L86" i="7"/>
  <c r="P64" i="7"/>
  <c r="Q64" i="7" s="1"/>
  <c r="O63" i="7"/>
  <c r="Y66" i="7"/>
  <c r="M66" i="7"/>
  <c r="R73" i="7"/>
  <c r="Y79" i="7"/>
  <c r="L79" i="7"/>
  <c r="N78" i="7"/>
  <c r="T79" i="7"/>
  <c r="AA81" i="7"/>
  <c r="L81" i="7"/>
  <c r="M81" i="7"/>
  <c r="Y81" i="7"/>
  <c r="N81" i="7"/>
  <c r="T81" i="7"/>
  <c r="N80" i="7"/>
  <c r="Y83" i="7"/>
  <c r="L83" i="7"/>
  <c r="AA83" i="7"/>
  <c r="N82" i="7"/>
  <c r="M83" i="7"/>
  <c r="T83" i="7"/>
  <c r="T84" i="7"/>
  <c r="N83" i="7"/>
  <c r="AA84" i="7"/>
  <c r="M84" i="7"/>
  <c r="N84" i="7"/>
  <c r="Y84" i="7"/>
  <c r="M65" i="7"/>
  <c r="N65" i="7"/>
  <c r="T67" i="7"/>
  <c r="N66" i="7"/>
  <c r="AA67" i="7"/>
  <c r="M67" i="7"/>
  <c r="O68" i="7"/>
  <c r="L69" i="7"/>
  <c r="P72" i="7"/>
  <c r="O71" i="7"/>
  <c r="Y74" i="7"/>
  <c r="L74" i="7"/>
  <c r="M78" i="7"/>
  <c r="AA79" i="7"/>
  <c r="AA80" i="7"/>
  <c r="Y62" i="7"/>
  <c r="M62" i="7"/>
  <c r="T62" i="7"/>
  <c r="AA62" i="7"/>
  <c r="T63" i="7"/>
  <c r="N62" i="7"/>
  <c r="Q62" i="7" s="1"/>
  <c r="L71" i="7"/>
  <c r="Y77" i="7"/>
  <c r="M77" i="7"/>
  <c r="L88" i="7"/>
  <c r="P88" i="7"/>
  <c r="AA68" i="7"/>
  <c r="L68" i="7"/>
  <c r="N68" i="7"/>
  <c r="T68" i="7"/>
  <c r="Y70" i="7"/>
  <c r="M70" i="7"/>
  <c r="T70" i="7"/>
  <c r="AA70" i="7"/>
  <c r="T71" i="7"/>
  <c r="N70" i="7"/>
  <c r="AA77" i="7"/>
  <c r="T80" i="7"/>
  <c r="N79" i="7"/>
  <c r="Y80" i="7"/>
  <c r="L80" i="7"/>
  <c r="M80" i="7"/>
  <c r="P87" i="7"/>
  <c r="T90" i="7"/>
  <c r="X90" i="7" s="1"/>
  <c r="P89" i="7"/>
  <c r="O88" i="7"/>
  <c r="AA85" i="7"/>
  <c r="L85" i="7"/>
  <c r="N85" i="7"/>
  <c r="T85" i="7"/>
  <c r="Y87" i="7"/>
  <c r="M87" i="7"/>
  <c r="T87" i="7"/>
  <c r="AA87" i="7"/>
  <c r="T88" i="7"/>
  <c r="N87" i="7"/>
  <c r="N88" i="7"/>
  <c r="O89" i="7"/>
  <c r="AA89" i="7"/>
  <c r="L89" i="7"/>
  <c r="N89" i="7"/>
  <c r="T89" i="7"/>
  <c r="U15" i="19" l="1"/>
  <c r="L28" i="16" s="1"/>
  <c r="Q79" i="7"/>
  <c r="Q69" i="7"/>
  <c r="AD64" i="7"/>
  <c r="AO64" i="7" s="1"/>
  <c r="Q58" i="7"/>
  <c r="Q44" i="7"/>
  <c r="Q55" i="7"/>
  <c r="Q36" i="7"/>
  <c r="AD36" i="7" s="1"/>
  <c r="AO36" i="7" s="1"/>
  <c r="Q60" i="7"/>
  <c r="AE60" i="7" s="1"/>
  <c r="AP60" i="7" s="1"/>
  <c r="R18" i="7"/>
  <c r="Q35" i="7"/>
  <c r="Q16" i="7"/>
  <c r="R69" i="7"/>
  <c r="Q70" i="7"/>
  <c r="AE70" i="7" s="1"/>
  <c r="AP70" i="7" s="1"/>
  <c r="R37" i="7"/>
  <c r="R46" i="7"/>
  <c r="R24" i="7"/>
  <c r="R88" i="7"/>
  <c r="R89" i="7"/>
  <c r="Q63" i="7"/>
  <c r="Q32" i="7"/>
  <c r="R29" i="7"/>
  <c r="R33" i="7"/>
  <c r="R45" i="7"/>
  <c r="R56" i="7"/>
  <c r="R28" i="7"/>
  <c r="R13" i="7"/>
  <c r="AE16" i="7"/>
  <c r="AP16" i="7" s="1"/>
  <c r="R67" i="7"/>
  <c r="R79" i="7"/>
  <c r="Q53" i="7"/>
  <c r="Q24" i="7"/>
  <c r="AF24" i="7" s="1"/>
  <c r="AG24" i="7" s="1"/>
  <c r="R54" i="7"/>
  <c r="R47" i="7"/>
  <c r="Q12" i="7"/>
  <c r="AD12" i="7" s="1"/>
  <c r="AO12" i="7" s="1"/>
  <c r="R80" i="7"/>
  <c r="R72" i="7"/>
  <c r="R74" i="7"/>
  <c r="R82" i="7"/>
  <c r="Q78" i="7"/>
  <c r="AE78" i="7" s="1"/>
  <c r="AP78" i="7" s="1"/>
  <c r="Q71" i="7"/>
  <c r="AE71" i="7" s="1"/>
  <c r="AP71" i="7" s="1"/>
  <c r="Q52" i="7"/>
  <c r="Q14" i="7"/>
  <c r="R81" i="7"/>
  <c r="AD44" i="7"/>
  <c r="AO44" i="7" s="1"/>
  <c r="AE79" i="7"/>
  <c r="AP79" i="7" s="1"/>
  <c r="Q65" i="7"/>
  <c r="AF65" i="7" s="1"/>
  <c r="Q50" i="7"/>
  <c r="R25" i="7"/>
  <c r="R3" i="7"/>
  <c r="AD7" i="7"/>
  <c r="AO7" i="7" s="1"/>
  <c r="AD77" i="7"/>
  <c r="AO77" i="7" s="1"/>
  <c r="R87" i="7"/>
  <c r="AE77" i="7"/>
  <c r="AP77" i="7" s="1"/>
  <c r="X62" i="7"/>
  <c r="X78" i="7"/>
  <c r="R62" i="7"/>
  <c r="AF62" i="7" s="1"/>
  <c r="X83" i="7"/>
  <c r="X81" i="7"/>
  <c r="Q80" i="7"/>
  <c r="AE64" i="7"/>
  <c r="AP64" i="7" s="1"/>
  <c r="AQ64" i="7" s="1"/>
  <c r="X66" i="7"/>
  <c r="AE40" i="7"/>
  <c r="AP40" i="7" s="1"/>
  <c r="X32" i="7"/>
  <c r="X58" i="7"/>
  <c r="X89" i="7"/>
  <c r="X85" i="7"/>
  <c r="Q87" i="7"/>
  <c r="AE87" i="7" s="1"/>
  <c r="AP87" i="7" s="1"/>
  <c r="X71" i="7"/>
  <c r="AD70" i="7"/>
  <c r="AO70" i="7" s="1"/>
  <c r="R77" i="7"/>
  <c r="AF77" i="7" s="1"/>
  <c r="X63" i="7"/>
  <c r="AD62" i="7"/>
  <c r="AO62" i="7" s="1"/>
  <c r="Q74" i="7"/>
  <c r="AD74" i="7" s="1"/>
  <c r="AO74" i="7" s="1"/>
  <c r="Q72" i="7"/>
  <c r="AE72" i="7" s="1"/>
  <c r="AP72" i="7" s="1"/>
  <c r="R65" i="7"/>
  <c r="R83" i="7"/>
  <c r="AD79" i="7"/>
  <c r="AO79" i="7" s="1"/>
  <c r="AQ79" i="7" s="1"/>
  <c r="R66" i="7"/>
  <c r="Q84" i="7"/>
  <c r="AD84" i="7" s="1"/>
  <c r="AO84" i="7" s="1"/>
  <c r="X64" i="7"/>
  <c r="X60" i="7"/>
  <c r="X51" i="7"/>
  <c r="AD50" i="7"/>
  <c r="AO50" i="7" s="1"/>
  <c r="R71" i="7"/>
  <c r="AF71" i="7" s="1"/>
  <c r="AD38" i="7"/>
  <c r="AO38" i="7" s="1"/>
  <c r="X29" i="7"/>
  <c r="AE19" i="7"/>
  <c r="AP19" i="7" s="1"/>
  <c r="AD58" i="7"/>
  <c r="AO58" i="7" s="1"/>
  <c r="Q47" i="7"/>
  <c r="AF47" i="7" s="1"/>
  <c r="X37" i="7"/>
  <c r="AE35" i="7"/>
  <c r="AP35" i="7" s="1"/>
  <c r="X33" i="7"/>
  <c r="Q27" i="7"/>
  <c r="AD27" i="7" s="1"/>
  <c r="AO27" i="7" s="1"/>
  <c r="AE55" i="7"/>
  <c r="AP55" i="7" s="1"/>
  <c r="X55" i="7"/>
  <c r="Q43" i="7"/>
  <c r="AE43" i="7" s="1"/>
  <c r="AP43" i="7" s="1"/>
  <c r="Q30" i="7"/>
  <c r="AD30" i="7" s="1"/>
  <c r="AO30" i="7" s="1"/>
  <c r="R30" i="7"/>
  <c r="X23" i="7"/>
  <c r="Q73" i="7"/>
  <c r="X28" i="7"/>
  <c r="X14" i="7"/>
  <c r="R12" i="7"/>
  <c r="AF12" i="7" s="1"/>
  <c r="R38" i="7"/>
  <c r="Q26" i="7"/>
  <c r="AD26" i="7" s="1"/>
  <c r="AO26" i="7" s="1"/>
  <c r="R26" i="7"/>
  <c r="Q18" i="7"/>
  <c r="AE18" i="7" s="1"/>
  <c r="AP18" i="7" s="1"/>
  <c r="AE12" i="7"/>
  <c r="AP12" i="7" s="1"/>
  <c r="AQ12" i="7" s="1"/>
  <c r="X20" i="7"/>
  <c r="X54" i="7"/>
  <c r="X57" i="7"/>
  <c r="X47" i="7"/>
  <c r="X77" i="7"/>
  <c r="AF69" i="7"/>
  <c r="AG69" i="7" s="1"/>
  <c r="X69" i="7"/>
  <c r="X12" i="7"/>
  <c r="AE26" i="7"/>
  <c r="AP26" i="7" s="1"/>
  <c r="AE36" i="7"/>
  <c r="AP36" i="7" s="1"/>
  <c r="AQ36" i="7" s="1"/>
  <c r="X9" i="7"/>
  <c r="Q41" i="7"/>
  <c r="AE41" i="7" s="1"/>
  <c r="AP41" i="7" s="1"/>
  <c r="R15" i="7"/>
  <c r="AE15" i="7"/>
  <c r="AP15" i="7" s="1"/>
  <c r="AD53" i="7"/>
  <c r="AO53" i="7" s="1"/>
  <c r="X4" i="7"/>
  <c r="R36" i="7"/>
  <c r="AF36" i="7" s="1"/>
  <c r="AH36" i="7" s="1"/>
  <c r="AI36" i="7" s="1"/>
  <c r="AJ36" i="7" s="1"/>
  <c r="Q17" i="7"/>
  <c r="AE17" i="7" s="1"/>
  <c r="AP17" i="7" s="1"/>
  <c r="AE5" i="7"/>
  <c r="AP5" i="7" s="1"/>
  <c r="X87" i="7"/>
  <c r="AF80" i="7"/>
  <c r="AH80" i="7" s="1"/>
  <c r="AI80" i="7" s="1"/>
  <c r="AJ80" i="7" s="1"/>
  <c r="X80" i="7"/>
  <c r="AG80" i="7"/>
  <c r="Q68" i="7"/>
  <c r="AD68" i="7" s="1"/>
  <c r="AO68" i="7" s="1"/>
  <c r="R68" i="7"/>
  <c r="AF68" i="7" s="1"/>
  <c r="AH68" i="7" s="1"/>
  <c r="AI68" i="7" s="1"/>
  <c r="AJ68" i="7" s="1"/>
  <c r="AF59" i="7"/>
  <c r="AG59" i="7" s="1"/>
  <c r="X59" i="7"/>
  <c r="Q83" i="7"/>
  <c r="AE83" i="7" s="1"/>
  <c r="AP83" i="7" s="1"/>
  <c r="Q75" i="7"/>
  <c r="AD75" i="7" s="1"/>
  <c r="AO75" i="7" s="1"/>
  <c r="X75" i="7"/>
  <c r="AE50" i="7"/>
  <c r="AP50" i="7" s="1"/>
  <c r="Q66" i="7"/>
  <c r="Q67" i="7"/>
  <c r="AD67" i="7" s="1"/>
  <c r="AO67" i="7" s="1"/>
  <c r="Q61" i="7"/>
  <c r="R61" i="7"/>
  <c r="X41" i="7"/>
  <c r="X31" i="7"/>
  <c r="AD52" i="7"/>
  <c r="AO52" i="7" s="1"/>
  <c r="X35" i="7"/>
  <c r="R53" i="7"/>
  <c r="Q46" i="7"/>
  <c r="AD46" i="7" s="1"/>
  <c r="AO46" i="7" s="1"/>
  <c r="R40" i="7"/>
  <c r="R23" i="7"/>
  <c r="AF23" i="7" s="1"/>
  <c r="Q48" i="7"/>
  <c r="AD48" i="7" s="1"/>
  <c r="AO48" i="7" s="1"/>
  <c r="AE27" i="7"/>
  <c r="AP27" i="7" s="1"/>
  <c r="X25" i="7"/>
  <c r="X21" i="7"/>
  <c r="X43" i="7"/>
  <c r="AH59" i="7"/>
  <c r="AI59" i="7" s="1"/>
  <c r="AJ59" i="7" s="1"/>
  <c r="X65" i="7"/>
  <c r="X61" i="7"/>
  <c r="X76" i="7"/>
  <c r="X82" i="7"/>
  <c r="Q2" i="7"/>
  <c r="R2" i="7"/>
  <c r="R32" i="7"/>
  <c r="AF32" i="7" s="1"/>
  <c r="AE53" i="7"/>
  <c r="AP53" i="7" s="1"/>
  <c r="AE32" i="7"/>
  <c r="AP32" i="7" s="1"/>
  <c r="AE30" i="7"/>
  <c r="AP30" i="7" s="1"/>
  <c r="AE59" i="7"/>
  <c r="AP59" i="7" s="1"/>
  <c r="AE69" i="7"/>
  <c r="AP69" i="7" s="1"/>
  <c r="X8" i="7"/>
  <c r="X16" i="7"/>
  <c r="AD15" i="7"/>
  <c r="AO15" i="7" s="1"/>
  <c r="AD14" i="7"/>
  <c r="AO14" i="7" s="1"/>
  <c r="AD18" i="7"/>
  <c r="AO18" i="7" s="1"/>
  <c r="AD32" i="7"/>
  <c r="AO32" i="7" s="1"/>
  <c r="AD47" i="7"/>
  <c r="AO47" i="7" s="1"/>
  <c r="AD73" i="7"/>
  <c r="AO73" i="7" s="1"/>
  <c r="Q8" i="7"/>
  <c r="AE8" i="7" s="1"/>
  <c r="AP8" i="7" s="1"/>
  <c r="Q21" i="7"/>
  <c r="AD21" i="7" s="1"/>
  <c r="AO21" i="7" s="1"/>
  <c r="R21" i="7"/>
  <c r="X2" i="7"/>
  <c r="R7" i="7"/>
  <c r="AF7" i="7" s="1"/>
  <c r="Q11" i="7"/>
  <c r="AD11" i="7" s="1"/>
  <c r="AO11" i="7" s="1"/>
  <c r="R11" i="7"/>
  <c r="Q4" i="7"/>
  <c r="AE4" i="7" s="1"/>
  <c r="AP4" i="7" s="1"/>
  <c r="R4" i="7"/>
  <c r="X6" i="7"/>
  <c r="R5" i="7"/>
  <c r="AE62" i="7"/>
  <c r="AP62" i="7" s="1"/>
  <c r="X70" i="7"/>
  <c r="X84" i="7"/>
  <c r="Q86" i="7"/>
  <c r="AE86" i="7" s="1"/>
  <c r="AP86" i="7" s="1"/>
  <c r="R86" i="7"/>
  <c r="Q85" i="7"/>
  <c r="R85" i="7"/>
  <c r="Q81" i="7"/>
  <c r="AF81" i="7" s="1"/>
  <c r="R63" i="7"/>
  <c r="AF63" i="7" s="1"/>
  <c r="R75" i="7"/>
  <c r="X50" i="7"/>
  <c r="X45" i="7"/>
  <c r="R60" i="7"/>
  <c r="X42" i="7"/>
  <c r="AD41" i="7"/>
  <c r="AO41" i="7" s="1"/>
  <c r="R31" i="7"/>
  <c r="X19" i="7"/>
  <c r="R58" i="7"/>
  <c r="AF58" i="7" s="1"/>
  <c r="AE58" i="7"/>
  <c r="AP58" i="7" s="1"/>
  <c r="Q54" i="7"/>
  <c r="AF54" i="7" s="1"/>
  <c r="Q45" i="7"/>
  <c r="AD45" i="7" s="1"/>
  <c r="AO45" i="7" s="1"/>
  <c r="R35" i="7"/>
  <c r="AF35" i="7" s="1"/>
  <c r="Q56" i="7"/>
  <c r="AD56" i="7" s="1"/>
  <c r="AO56" i="7" s="1"/>
  <c r="AD55" i="7"/>
  <c r="AO55" i="7" s="1"/>
  <c r="Q49" i="7"/>
  <c r="AE49" i="7" s="1"/>
  <c r="AP49" i="7" s="1"/>
  <c r="R49" i="7"/>
  <c r="AD40" i="7"/>
  <c r="AO40" i="7" s="1"/>
  <c r="AE38" i="7"/>
  <c r="AP38" i="7" s="1"/>
  <c r="Q29" i="7"/>
  <c r="AF29" i="7" s="1"/>
  <c r="X24" i="7"/>
  <c r="AD23" i="7"/>
  <c r="AO23" i="7" s="1"/>
  <c r="Q51" i="7"/>
  <c r="X27" i="7"/>
  <c r="R51" i="7"/>
  <c r="Q33" i="7"/>
  <c r="AD33" i="7" s="1"/>
  <c r="AO33" i="7" s="1"/>
  <c r="R8" i="7"/>
  <c r="AF40" i="7"/>
  <c r="AG40" i="7" s="1"/>
  <c r="X40" i="7"/>
  <c r="AF26" i="7"/>
  <c r="AH26" i="7" s="1"/>
  <c r="AI26" i="7" s="1"/>
  <c r="AJ26" i="7" s="1"/>
  <c r="X26" i="7"/>
  <c r="AF53" i="7"/>
  <c r="AH53" i="7" s="1"/>
  <c r="AI53" i="7" s="1"/>
  <c r="AJ53" i="7" s="1"/>
  <c r="X53" i="7"/>
  <c r="X22" i="7"/>
  <c r="X39" i="7"/>
  <c r="AF44" i="7"/>
  <c r="AG44" i="7" s="1"/>
  <c r="X44" i="7"/>
  <c r="AF18" i="7"/>
  <c r="AH18" i="7" s="1"/>
  <c r="AI18" i="7" s="1"/>
  <c r="AJ18" i="7" s="1"/>
  <c r="X18" i="7"/>
  <c r="X74" i="7"/>
  <c r="AF74" i="7"/>
  <c r="AG74" i="7" s="1"/>
  <c r="AF49" i="7"/>
  <c r="AH49" i="7" s="1"/>
  <c r="AI49" i="7" s="1"/>
  <c r="AJ49" i="7" s="1"/>
  <c r="X49" i="7"/>
  <c r="X72" i="7"/>
  <c r="AH69" i="7"/>
  <c r="AI69" i="7" s="1"/>
  <c r="AJ69" i="7" s="1"/>
  <c r="X86" i="7"/>
  <c r="AE44" i="7"/>
  <c r="AP44" i="7" s="1"/>
  <c r="AQ44" i="7" s="1"/>
  <c r="AE66" i="7"/>
  <c r="AP66" i="7" s="1"/>
  <c r="AE47" i="7"/>
  <c r="AP47" i="7" s="1"/>
  <c r="AE73" i="7"/>
  <c r="AP73" i="7" s="1"/>
  <c r="Q39" i="7"/>
  <c r="AD39" i="7" s="1"/>
  <c r="AO39" i="7" s="1"/>
  <c r="R16" i="7"/>
  <c r="AF16" i="7" s="1"/>
  <c r="R14" i="7"/>
  <c r="AF14" i="7" s="1"/>
  <c r="AD19" i="7"/>
  <c r="AO19" i="7" s="1"/>
  <c r="AD63" i="7"/>
  <c r="AO63" i="7" s="1"/>
  <c r="AD65" i="7"/>
  <c r="AO65" i="7" s="1"/>
  <c r="AD69" i="7"/>
  <c r="AO69" i="7" s="1"/>
  <c r="X3" i="7"/>
  <c r="AE7" i="7"/>
  <c r="AP7" i="7" s="1"/>
  <c r="X10" i="7"/>
  <c r="Q6" i="7"/>
  <c r="R6" i="7"/>
  <c r="X7" i="7"/>
  <c r="Q89" i="7"/>
  <c r="AD89" i="7" s="1"/>
  <c r="AO89" i="7" s="1"/>
  <c r="X68" i="7"/>
  <c r="AE80" i="7"/>
  <c r="AP80" i="7" s="1"/>
  <c r="X79" i="7"/>
  <c r="AF79" i="7"/>
  <c r="AH79" i="7" s="1"/>
  <c r="AI79" i="7" s="1"/>
  <c r="AJ79" i="7" s="1"/>
  <c r="Q88" i="7"/>
  <c r="AE88" i="7" s="1"/>
  <c r="AP88" i="7" s="1"/>
  <c r="X67" i="7"/>
  <c r="Q76" i="7"/>
  <c r="AE76" i="7" s="1"/>
  <c r="AP76" i="7" s="1"/>
  <c r="R76" i="7"/>
  <c r="X88" i="7"/>
  <c r="AE85" i="7"/>
  <c r="AP85" i="7" s="1"/>
  <c r="AD80" i="7"/>
  <c r="AO80" i="7" s="1"/>
  <c r="R70" i="7"/>
  <c r="AF70" i="7" s="1"/>
  <c r="R78" i="7"/>
  <c r="AF78" i="7" s="1"/>
  <c r="R84" i="7"/>
  <c r="AF84" i="7" s="1"/>
  <c r="Q82" i="7"/>
  <c r="AE82" i="7" s="1"/>
  <c r="AP82" i="7" s="1"/>
  <c r="R64" i="7"/>
  <c r="AF64" i="7" s="1"/>
  <c r="R50" i="7"/>
  <c r="AF50" i="7" s="1"/>
  <c r="AF56" i="7"/>
  <c r="AH56" i="7" s="1"/>
  <c r="AI56" i="7" s="1"/>
  <c r="AJ56" i="7" s="1"/>
  <c r="X56" i="7"/>
  <c r="Q37" i="7"/>
  <c r="AE37" i="7" s="1"/>
  <c r="AP37" i="7" s="1"/>
  <c r="R52" i="7"/>
  <c r="AF52" i="7" s="1"/>
  <c r="AE52" i="7"/>
  <c r="AP52" i="7" s="1"/>
  <c r="X36" i="7"/>
  <c r="AD35" i="7"/>
  <c r="AO35" i="7" s="1"/>
  <c r="AE33" i="7"/>
  <c r="AP33" i="7" s="1"/>
  <c r="Q57" i="7"/>
  <c r="AF57" i="7" s="1"/>
  <c r="R55" i="7"/>
  <c r="AF55" i="7" s="1"/>
  <c r="X38" i="7"/>
  <c r="AG38" i="7"/>
  <c r="AF38" i="7"/>
  <c r="AH38" i="7" s="1"/>
  <c r="AI38" i="7" s="1"/>
  <c r="AJ38" i="7" s="1"/>
  <c r="Q31" i="7"/>
  <c r="AF31" i="7" s="1"/>
  <c r="Q28" i="7"/>
  <c r="AF28" i="7" s="1"/>
  <c r="AE23" i="7"/>
  <c r="AP23" i="7" s="1"/>
  <c r="Q20" i="7"/>
  <c r="AF20" i="7" s="1"/>
  <c r="X46" i="7"/>
  <c r="Q42" i="7"/>
  <c r="AD42" i="7" s="1"/>
  <c r="AO42" i="7" s="1"/>
  <c r="R27" i="7"/>
  <c r="AF27" i="7" s="1"/>
  <c r="AE14" i="7"/>
  <c r="AP14" i="7" s="1"/>
  <c r="R42" i="7"/>
  <c r="X17" i="7"/>
  <c r="Q34" i="7"/>
  <c r="AD34" i="7" s="1"/>
  <c r="AO34" i="7" s="1"/>
  <c r="R34" i="7"/>
  <c r="Q22" i="7"/>
  <c r="AD22" i="7" s="1"/>
  <c r="AO22" i="7" s="1"/>
  <c r="X13" i="7"/>
  <c r="AH40" i="7"/>
  <c r="AI40" i="7" s="1"/>
  <c r="AJ40" i="7" s="1"/>
  <c r="X52" i="7"/>
  <c r="X34" i="7"/>
  <c r="AF48" i="7"/>
  <c r="AH48" i="7" s="1"/>
  <c r="AI48" i="7" s="1"/>
  <c r="AJ48" i="7" s="1"/>
  <c r="X48" i="7"/>
  <c r="X30" i="7"/>
  <c r="AH44" i="7"/>
  <c r="AI44" i="7" s="1"/>
  <c r="AJ44" i="7" s="1"/>
  <c r="AF73" i="7"/>
  <c r="AH73" i="7" s="1"/>
  <c r="AI73" i="7" s="1"/>
  <c r="AJ73" i="7" s="1"/>
  <c r="X73" i="7"/>
  <c r="AH74" i="7"/>
  <c r="AI74" i="7" s="1"/>
  <c r="AJ74" i="7" s="1"/>
  <c r="R22" i="7"/>
  <c r="Q13" i="7"/>
  <c r="AD13" i="7" s="1"/>
  <c r="AO13" i="7" s="1"/>
  <c r="AE39" i="7"/>
  <c r="AP39" i="7" s="1"/>
  <c r="AE74" i="7"/>
  <c r="AP74" i="7" s="1"/>
  <c r="AE63" i="7"/>
  <c r="AP63" i="7" s="1"/>
  <c r="R43" i="7"/>
  <c r="AF43" i="7" s="1"/>
  <c r="R19" i="7"/>
  <c r="AF19" i="7" s="1"/>
  <c r="AF15" i="7"/>
  <c r="AH15" i="7" s="1"/>
  <c r="AI15" i="7" s="1"/>
  <c r="AJ15" i="7" s="1"/>
  <c r="X15" i="7"/>
  <c r="AD59" i="7"/>
  <c r="AO59" i="7" s="1"/>
  <c r="AD16" i="7"/>
  <c r="AO16" i="7" s="1"/>
  <c r="AD49" i="7"/>
  <c r="AO49" i="7" s="1"/>
  <c r="AD61" i="7"/>
  <c r="AO61" i="7" s="1"/>
  <c r="Q25" i="7"/>
  <c r="AE25" i="7" s="1"/>
  <c r="AP25" i="7" s="1"/>
  <c r="AF11" i="7"/>
  <c r="AH11" i="7" s="1"/>
  <c r="AI11" i="7" s="1"/>
  <c r="AJ11" i="7" s="1"/>
  <c r="X11" i="7"/>
  <c r="Q9" i="7"/>
  <c r="AD9" i="7" s="1"/>
  <c r="AO9" i="7" s="1"/>
  <c r="Q10" i="7"/>
  <c r="AD10" i="7" s="1"/>
  <c r="AO10" i="7" s="1"/>
  <c r="R10" i="7"/>
  <c r="AD5" i="7"/>
  <c r="AO5" i="7" s="1"/>
  <c r="AF5" i="7"/>
  <c r="AH5" i="7" s="1"/>
  <c r="AI5" i="7" s="1"/>
  <c r="AJ5" i="7" s="1"/>
  <c r="X5" i="7"/>
  <c r="AG5" i="7"/>
  <c r="AD6" i="7"/>
  <c r="AO6" i="7" s="1"/>
  <c r="Q3" i="7"/>
  <c r="AF3" i="7" s="1"/>
  <c r="H50" i="2"/>
  <c r="H50" i="6"/>
  <c r="I31" i="6" s="1"/>
  <c r="AL10" i="5"/>
  <c r="S18" i="5" s="1"/>
  <c r="AL8" i="5"/>
  <c r="S20" i="5" s="1"/>
  <c r="AL4" i="5"/>
  <c r="J47" i="6"/>
  <c r="H47" i="6"/>
  <c r="J46" i="6"/>
  <c r="H46" i="6"/>
  <c r="H90" i="5"/>
  <c r="J90" i="5" s="1"/>
  <c r="G90" i="5"/>
  <c r="H89" i="5"/>
  <c r="J89" i="5" s="1"/>
  <c r="P89" i="5" s="1"/>
  <c r="G89" i="5"/>
  <c r="H88" i="5"/>
  <c r="J88" i="5" s="1"/>
  <c r="G88" i="5"/>
  <c r="H87" i="5"/>
  <c r="J87" i="5" s="1"/>
  <c r="G87" i="5"/>
  <c r="M87" i="5" s="1"/>
  <c r="H86" i="5"/>
  <c r="J86" i="5" s="1"/>
  <c r="G86" i="5"/>
  <c r="M86" i="5" s="1"/>
  <c r="H85" i="5"/>
  <c r="J85" i="5" s="1"/>
  <c r="G85" i="5"/>
  <c r="M85" i="5" s="1"/>
  <c r="H84" i="5"/>
  <c r="J84" i="5" s="1"/>
  <c r="P84" i="5" s="1"/>
  <c r="G84" i="5"/>
  <c r="N83" i="5" s="1"/>
  <c r="H83" i="5"/>
  <c r="J83" i="5" s="1"/>
  <c r="G83" i="5"/>
  <c r="H82" i="5"/>
  <c r="J82" i="5" s="1"/>
  <c r="G82" i="5"/>
  <c r="M82" i="5" s="1"/>
  <c r="H81" i="5"/>
  <c r="J81" i="5" s="1"/>
  <c r="G81" i="5"/>
  <c r="J80" i="5"/>
  <c r="H80" i="5"/>
  <c r="G80" i="5"/>
  <c r="H79" i="5"/>
  <c r="J79" i="5" s="1"/>
  <c r="G79" i="5"/>
  <c r="M79" i="5" s="1"/>
  <c r="J78" i="5"/>
  <c r="H78" i="5"/>
  <c r="G78" i="5"/>
  <c r="M78" i="5" s="1"/>
  <c r="L77" i="5"/>
  <c r="H77" i="5"/>
  <c r="J77" i="5" s="1"/>
  <c r="G77" i="5"/>
  <c r="H76" i="5"/>
  <c r="J76" i="5" s="1"/>
  <c r="O76" i="5" s="1"/>
  <c r="G76" i="5"/>
  <c r="J75" i="5"/>
  <c r="P75" i="5" s="1"/>
  <c r="H75" i="5"/>
  <c r="G75" i="5"/>
  <c r="M75" i="5" s="1"/>
  <c r="J74" i="5"/>
  <c r="H74" i="5"/>
  <c r="G74" i="5"/>
  <c r="H73" i="5"/>
  <c r="J73" i="5" s="1"/>
  <c r="G73" i="5"/>
  <c r="M73" i="5" s="1"/>
  <c r="J72" i="5"/>
  <c r="P72" i="5" s="1"/>
  <c r="H72" i="5"/>
  <c r="G72" i="5"/>
  <c r="M72" i="5" s="1"/>
  <c r="J71" i="5"/>
  <c r="L71" i="5" s="1"/>
  <c r="H71" i="5"/>
  <c r="G71" i="5"/>
  <c r="H70" i="5"/>
  <c r="J70" i="5" s="1"/>
  <c r="G70" i="5"/>
  <c r="H69" i="5"/>
  <c r="J69" i="5" s="1"/>
  <c r="G69" i="5"/>
  <c r="H68" i="5"/>
  <c r="J68" i="5" s="1"/>
  <c r="G68" i="5"/>
  <c r="H67" i="5"/>
  <c r="J67" i="5" s="1"/>
  <c r="G67" i="5"/>
  <c r="H66" i="5"/>
  <c r="J66" i="5" s="1"/>
  <c r="G66" i="5"/>
  <c r="N65" i="5"/>
  <c r="H65" i="5"/>
  <c r="J65" i="5" s="1"/>
  <c r="G65" i="5"/>
  <c r="M65" i="5" s="1"/>
  <c r="J64" i="5"/>
  <c r="H64" i="5"/>
  <c r="G64" i="5"/>
  <c r="H63" i="5"/>
  <c r="J63" i="5" s="1"/>
  <c r="G63" i="5"/>
  <c r="H62" i="5"/>
  <c r="J62" i="5" s="1"/>
  <c r="G62" i="5"/>
  <c r="H61" i="5"/>
  <c r="J61" i="5" s="1"/>
  <c r="G61" i="5"/>
  <c r="H60" i="5"/>
  <c r="J60" i="5" s="1"/>
  <c r="P60" i="5" s="1"/>
  <c r="G60" i="5"/>
  <c r="H59" i="5"/>
  <c r="J59" i="5" s="1"/>
  <c r="G59" i="5"/>
  <c r="N58" i="5" s="1"/>
  <c r="H58" i="5"/>
  <c r="J58" i="5" s="1"/>
  <c r="G58" i="5"/>
  <c r="H57" i="5"/>
  <c r="J57" i="5" s="1"/>
  <c r="G57" i="5"/>
  <c r="H56" i="5"/>
  <c r="J56" i="5" s="1"/>
  <c r="L56" i="5" s="1"/>
  <c r="G56" i="5"/>
  <c r="M56" i="5" s="1"/>
  <c r="H55" i="5"/>
  <c r="J55" i="5" s="1"/>
  <c r="L55" i="5" s="1"/>
  <c r="G55" i="5"/>
  <c r="H54" i="5"/>
  <c r="J54" i="5" s="1"/>
  <c r="G54" i="5"/>
  <c r="M54" i="5" s="1"/>
  <c r="H53" i="5"/>
  <c r="J53" i="5" s="1"/>
  <c r="G53" i="5"/>
  <c r="M52" i="5" s="1"/>
  <c r="H52" i="5"/>
  <c r="J52" i="5" s="1"/>
  <c r="P52" i="5" s="1"/>
  <c r="G52" i="5"/>
  <c r="H51" i="5"/>
  <c r="J51" i="5" s="1"/>
  <c r="G51" i="5"/>
  <c r="H50" i="5"/>
  <c r="J50" i="5" s="1"/>
  <c r="G50" i="5"/>
  <c r="H49" i="5"/>
  <c r="J49" i="5" s="1"/>
  <c r="G49" i="5"/>
  <c r="N49" i="5" s="1"/>
  <c r="H48" i="5"/>
  <c r="J48" i="5" s="1"/>
  <c r="P48" i="5" s="1"/>
  <c r="G48" i="5"/>
  <c r="H47" i="5"/>
  <c r="J47" i="5" s="1"/>
  <c r="G47" i="5"/>
  <c r="J46" i="5"/>
  <c r="H46" i="5"/>
  <c r="G46" i="5"/>
  <c r="N45" i="5" s="1"/>
  <c r="H45" i="5"/>
  <c r="J45" i="5" s="1"/>
  <c r="G45" i="5"/>
  <c r="H44" i="5"/>
  <c r="J44" i="5" s="1"/>
  <c r="G44" i="5"/>
  <c r="H43" i="5"/>
  <c r="J43" i="5" s="1"/>
  <c r="G43" i="5"/>
  <c r="M43" i="5" s="1"/>
  <c r="H42" i="5"/>
  <c r="J42" i="5" s="1"/>
  <c r="G42" i="5"/>
  <c r="H41" i="5"/>
  <c r="J41" i="5" s="1"/>
  <c r="G41" i="5"/>
  <c r="H40" i="5"/>
  <c r="J40" i="5" s="1"/>
  <c r="G40" i="5"/>
  <c r="M40" i="5" s="1"/>
  <c r="H39" i="5"/>
  <c r="J39" i="5" s="1"/>
  <c r="G39" i="5"/>
  <c r="H38" i="5"/>
  <c r="J38" i="5" s="1"/>
  <c r="G38" i="5"/>
  <c r="H37" i="5"/>
  <c r="J37" i="5" s="1"/>
  <c r="G37" i="5"/>
  <c r="H36" i="5"/>
  <c r="J36" i="5" s="1"/>
  <c r="G36" i="5"/>
  <c r="H35" i="5"/>
  <c r="J35" i="5" s="1"/>
  <c r="P35" i="5" s="1"/>
  <c r="G35" i="5"/>
  <c r="H34" i="5"/>
  <c r="J34" i="5" s="1"/>
  <c r="G34" i="5"/>
  <c r="M34" i="5" s="1"/>
  <c r="H33" i="5"/>
  <c r="J33" i="5" s="1"/>
  <c r="G33" i="5"/>
  <c r="H32" i="5"/>
  <c r="J32" i="5" s="1"/>
  <c r="G32" i="5"/>
  <c r="J31" i="5"/>
  <c r="P31" i="5" s="1"/>
  <c r="H31" i="5"/>
  <c r="G31" i="5"/>
  <c r="H30" i="5"/>
  <c r="J30" i="5" s="1"/>
  <c r="G30" i="5"/>
  <c r="H29" i="5"/>
  <c r="J29" i="5" s="1"/>
  <c r="G29" i="5"/>
  <c r="M29" i="5" s="1"/>
  <c r="H28" i="5"/>
  <c r="J28" i="5" s="1"/>
  <c r="P28" i="5" s="1"/>
  <c r="G28" i="5"/>
  <c r="J27" i="5"/>
  <c r="P27" i="5" s="1"/>
  <c r="H27" i="5"/>
  <c r="G27" i="5"/>
  <c r="H26" i="5"/>
  <c r="J26" i="5" s="1"/>
  <c r="P26" i="5" s="1"/>
  <c r="G26" i="5"/>
  <c r="J25" i="5"/>
  <c r="H25" i="5"/>
  <c r="G25" i="5"/>
  <c r="H24" i="5"/>
  <c r="J24" i="5" s="1"/>
  <c r="G24" i="5"/>
  <c r="H23" i="5"/>
  <c r="J23" i="5" s="1"/>
  <c r="G23" i="5"/>
  <c r="N22" i="5" s="1"/>
  <c r="H22" i="5"/>
  <c r="J22" i="5" s="1"/>
  <c r="G22" i="5"/>
  <c r="N21" i="5"/>
  <c r="H21" i="5"/>
  <c r="J21" i="5" s="1"/>
  <c r="G21" i="5"/>
  <c r="M21" i="5" s="1"/>
  <c r="H20" i="5"/>
  <c r="J20" i="5" s="1"/>
  <c r="G20" i="5"/>
  <c r="M19" i="5" s="1"/>
  <c r="H19" i="5"/>
  <c r="J19" i="5" s="1"/>
  <c r="G19" i="5"/>
  <c r="AL18" i="5"/>
  <c r="H18" i="5"/>
  <c r="J18" i="5" s="1"/>
  <c r="G18" i="5"/>
  <c r="N18" i="5" s="1"/>
  <c r="H17" i="5"/>
  <c r="J17" i="5" s="1"/>
  <c r="G17" i="5"/>
  <c r="N17" i="5" s="1"/>
  <c r="O16" i="5"/>
  <c r="H16" i="5"/>
  <c r="J16" i="5" s="1"/>
  <c r="G16" i="5"/>
  <c r="H15" i="5"/>
  <c r="J15" i="5" s="1"/>
  <c r="G15" i="5"/>
  <c r="H14" i="5"/>
  <c r="J14" i="5" s="1"/>
  <c r="G14" i="5"/>
  <c r="N13" i="5" s="1"/>
  <c r="H13" i="5"/>
  <c r="J13" i="5" s="1"/>
  <c r="L13" i="5" s="1"/>
  <c r="G13" i="5"/>
  <c r="H12" i="5"/>
  <c r="J12" i="5" s="1"/>
  <c r="G12" i="5"/>
  <c r="H11" i="5"/>
  <c r="J11" i="5" s="1"/>
  <c r="G11" i="5"/>
  <c r="H10" i="5"/>
  <c r="J10" i="5" s="1"/>
  <c r="G10" i="5"/>
  <c r="M10" i="5" s="1"/>
  <c r="AK9" i="5"/>
  <c r="S9" i="5"/>
  <c r="H9" i="5"/>
  <c r="J9" i="5" s="1"/>
  <c r="G9" i="5"/>
  <c r="N8" i="5" s="1"/>
  <c r="H8" i="5"/>
  <c r="J8" i="5" s="1"/>
  <c r="G8" i="5"/>
  <c r="S7" i="5"/>
  <c r="N7" i="5"/>
  <c r="H7" i="5"/>
  <c r="J7" i="5" s="1"/>
  <c r="L7" i="5" s="1"/>
  <c r="G7" i="5"/>
  <c r="H6" i="5"/>
  <c r="J6" i="5" s="1"/>
  <c r="G6" i="5"/>
  <c r="M6" i="5" s="1"/>
  <c r="H5" i="5"/>
  <c r="J5" i="5" s="1"/>
  <c r="G5" i="5"/>
  <c r="J4" i="5"/>
  <c r="H4" i="5"/>
  <c r="G4" i="5"/>
  <c r="H3" i="5"/>
  <c r="J3" i="5" s="1"/>
  <c r="O2" i="5" s="1"/>
  <c r="G3" i="5"/>
  <c r="M3" i="5" s="1"/>
  <c r="AL2" i="5"/>
  <c r="AK2" i="5"/>
  <c r="J2" i="5"/>
  <c r="H2" i="5"/>
  <c r="G2" i="5"/>
  <c r="H47" i="2"/>
  <c r="H46" i="2"/>
  <c r="J47" i="2"/>
  <c r="AL18" i="3"/>
  <c r="AL10" i="3"/>
  <c r="S18" i="3" s="1"/>
  <c r="AL8" i="3"/>
  <c r="S20" i="3" s="1"/>
  <c r="AL4" i="3"/>
  <c r="AL5" i="3" s="1"/>
  <c r="H50" i="4"/>
  <c r="J47" i="4"/>
  <c r="H31" i="4" s="1"/>
  <c r="AK16" i="3" s="1"/>
  <c r="H47" i="4"/>
  <c r="G31" i="4" s="1"/>
  <c r="AL16" i="3" s="1"/>
  <c r="J46" i="4"/>
  <c r="H46" i="4"/>
  <c r="I31" i="4"/>
  <c r="AL14" i="3" s="1"/>
  <c r="H90" i="3"/>
  <c r="J90" i="3" s="1"/>
  <c r="O89" i="3" s="1"/>
  <c r="G90" i="3"/>
  <c r="H89" i="3"/>
  <c r="J89" i="3" s="1"/>
  <c r="G89" i="3"/>
  <c r="J88" i="3"/>
  <c r="H88" i="3"/>
  <c r="G88" i="3"/>
  <c r="M88" i="3" s="1"/>
  <c r="H87" i="3"/>
  <c r="J87" i="3" s="1"/>
  <c r="P87" i="3" s="1"/>
  <c r="G87" i="3"/>
  <c r="N86" i="3" s="1"/>
  <c r="H86" i="3"/>
  <c r="J86" i="3" s="1"/>
  <c r="G86" i="3"/>
  <c r="H85" i="3"/>
  <c r="J85" i="3" s="1"/>
  <c r="G85" i="3"/>
  <c r="M85" i="3" s="1"/>
  <c r="H84" i="3"/>
  <c r="J84" i="3" s="1"/>
  <c r="G84" i="3"/>
  <c r="H83" i="3"/>
  <c r="J83" i="3" s="1"/>
  <c r="G83" i="3"/>
  <c r="N82" i="3"/>
  <c r="H82" i="3"/>
  <c r="J82" i="3" s="1"/>
  <c r="G82" i="3"/>
  <c r="M82" i="3" s="1"/>
  <c r="H81" i="3"/>
  <c r="J81" i="3" s="1"/>
  <c r="P81" i="3" s="1"/>
  <c r="G81" i="3"/>
  <c r="J80" i="3"/>
  <c r="H80" i="3"/>
  <c r="G80" i="3"/>
  <c r="H79" i="3"/>
  <c r="J79" i="3" s="1"/>
  <c r="G79" i="3"/>
  <c r="H78" i="3"/>
  <c r="J78" i="3" s="1"/>
  <c r="G78" i="3"/>
  <c r="M78" i="3" s="1"/>
  <c r="H77" i="3"/>
  <c r="J77" i="3" s="1"/>
  <c r="G77" i="3"/>
  <c r="H76" i="3"/>
  <c r="J76" i="3" s="1"/>
  <c r="G76" i="3"/>
  <c r="H75" i="3"/>
  <c r="J75" i="3" s="1"/>
  <c r="G75" i="3"/>
  <c r="H74" i="3"/>
  <c r="J74" i="3" s="1"/>
  <c r="G74" i="3"/>
  <c r="N73" i="3" s="1"/>
  <c r="H73" i="3"/>
  <c r="J73" i="3" s="1"/>
  <c r="G73" i="3"/>
  <c r="H72" i="3"/>
  <c r="J72" i="3" s="1"/>
  <c r="G72" i="3"/>
  <c r="H71" i="3"/>
  <c r="J71" i="3" s="1"/>
  <c r="L71" i="3" s="1"/>
  <c r="G71" i="3"/>
  <c r="J70" i="3"/>
  <c r="P70" i="3" s="1"/>
  <c r="H70" i="3"/>
  <c r="G70" i="3"/>
  <c r="H69" i="3"/>
  <c r="J69" i="3" s="1"/>
  <c r="G69" i="3"/>
  <c r="N68" i="3"/>
  <c r="H68" i="3"/>
  <c r="J68" i="3" s="1"/>
  <c r="G68" i="3"/>
  <c r="H67" i="3"/>
  <c r="J67" i="3" s="1"/>
  <c r="P67" i="3" s="1"/>
  <c r="G67" i="3"/>
  <c r="J66" i="3"/>
  <c r="H66" i="3"/>
  <c r="G66" i="3"/>
  <c r="H65" i="3"/>
  <c r="J65" i="3" s="1"/>
  <c r="G65" i="3"/>
  <c r="M64" i="3" s="1"/>
  <c r="H64" i="3"/>
  <c r="J64" i="3" s="1"/>
  <c r="G64" i="3"/>
  <c r="M63" i="3"/>
  <c r="H63" i="3"/>
  <c r="J63" i="3" s="1"/>
  <c r="G63" i="3"/>
  <c r="H62" i="3"/>
  <c r="J62" i="3" s="1"/>
  <c r="G62" i="3"/>
  <c r="L61" i="3"/>
  <c r="H61" i="3"/>
  <c r="J61" i="3" s="1"/>
  <c r="G61" i="3"/>
  <c r="H60" i="3"/>
  <c r="J60" i="3" s="1"/>
  <c r="O60" i="3" s="1"/>
  <c r="G60" i="3"/>
  <c r="M60" i="3" s="1"/>
  <c r="H59" i="3"/>
  <c r="J59" i="3" s="1"/>
  <c r="G59" i="3"/>
  <c r="N59" i="3" s="1"/>
  <c r="H58" i="3"/>
  <c r="J58" i="3" s="1"/>
  <c r="P58" i="3" s="1"/>
  <c r="G58" i="3"/>
  <c r="H57" i="3"/>
  <c r="J57" i="3" s="1"/>
  <c r="G57" i="3"/>
  <c r="M57" i="3" s="1"/>
  <c r="H56" i="3"/>
  <c r="J56" i="3" s="1"/>
  <c r="G56" i="3"/>
  <c r="H55" i="3"/>
  <c r="J55" i="3" s="1"/>
  <c r="G55" i="3"/>
  <c r="J54" i="3"/>
  <c r="H54" i="3"/>
  <c r="G54" i="3"/>
  <c r="H53" i="3"/>
  <c r="J53" i="3" s="1"/>
  <c r="G53" i="3"/>
  <c r="H52" i="3"/>
  <c r="J52" i="3" s="1"/>
  <c r="G52" i="3"/>
  <c r="H51" i="3"/>
  <c r="J51" i="3" s="1"/>
  <c r="G51" i="3"/>
  <c r="J50" i="3"/>
  <c r="H50" i="3"/>
  <c r="G50" i="3"/>
  <c r="L50" i="3" s="1"/>
  <c r="H49" i="3"/>
  <c r="J49" i="3" s="1"/>
  <c r="O49" i="3" s="1"/>
  <c r="G49" i="3"/>
  <c r="N48" i="3"/>
  <c r="H48" i="3"/>
  <c r="J48" i="3" s="1"/>
  <c r="G48" i="3"/>
  <c r="H47" i="3"/>
  <c r="J47" i="3" s="1"/>
  <c r="G47" i="3"/>
  <c r="H46" i="3"/>
  <c r="J46" i="3" s="1"/>
  <c r="G46" i="3"/>
  <c r="H45" i="3"/>
  <c r="J45" i="3" s="1"/>
  <c r="G45" i="3"/>
  <c r="H44" i="3"/>
  <c r="J44" i="3" s="1"/>
  <c r="G44" i="3"/>
  <c r="N44" i="3" s="1"/>
  <c r="H43" i="3"/>
  <c r="J43" i="3" s="1"/>
  <c r="G43" i="3"/>
  <c r="N43" i="3" s="1"/>
  <c r="H42" i="3"/>
  <c r="J42" i="3" s="1"/>
  <c r="P42" i="3" s="1"/>
  <c r="G42" i="3"/>
  <c r="M42" i="3" s="1"/>
  <c r="H41" i="3"/>
  <c r="J41" i="3" s="1"/>
  <c r="G41" i="3"/>
  <c r="M41" i="3" s="1"/>
  <c r="H40" i="3"/>
  <c r="J40" i="3" s="1"/>
  <c r="G40" i="3"/>
  <c r="H39" i="3"/>
  <c r="J39" i="3" s="1"/>
  <c r="G39" i="3"/>
  <c r="H38" i="3"/>
  <c r="J38" i="3" s="1"/>
  <c r="G38" i="3"/>
  <c r="H37" i="3"/>
  <c r="J37" i="3" s="1"/>
  <c r="G37" i="3"/>
  <c r="N36" i="3"/>
  <c r="H36" i="3"/>
  <c r="J36" i="3" s="1"/>
  <c r="G36" i="3"/>
  <c r="M36" i="3" s="1"/>
  <c r="H35" i="3"/>
  <c r="J35" i="3" s="1"/>
  <c r="G35" i="3"/>
  <c r="H34" i="3"/>
  <c r="J34" i="3" s="1"/>
  <c r="G34" i="3"/>
  <c r="M34" i="3" s="1"/>
  <c r="H33" i="3"/>
  <c r="J33" i="3" s="1"/>
  <c r="G33" i="3"/>
  <c r="M33" i="3" s="1"/>
  <c r="H32" i="3"/>
  <c r="J32" i="3" s="1"/>
  <c r="G32" i="3"/>
  <c r="H31" i="3"/>
  <c r="J31" i="3" s="1"/>
  <c r="G31" i="3"/>
  <c r="M31" i="3" s="1"/>
  <c r="H30" i="3"/>
  <c r="J30" i="3" s="1"/>
  <c r="G30" i="3"/>
  <c r="H29" i="3"/>
  <c r="J29" i="3" s="1"/>
  <c r="G29" i="3"/>
  <c r="H28" i="3"/>
  <c r="J28" i="3" s="1"/>
  <c r="G28" i="3"/>
  <c r="M28" i="3" s="1"/>
  <c r="H27" i="3"/>
  <c r="J27" i="3" s="1"/>
  <c r="G27" i="3"/>
  <c r="M27" i="3" s="1"/>
  <c r="H26" i="3"/>
  <c r="J26" i="3" s="1"/>
  <c r="Y26" i="3" s="1"/>
  <c r="G26" i="3"/>
  <c r="J25" i="3"/>
  <c r="H25" i="3"/>
  <c r="G25" i="3"/>
  <c r="H24" i="3"/>
  <c r="J24" i="3" s="1"/>
  <c r="G24" i="3"/>
  <c r="M23" i="3" s="1"/>
  <c r="H23" i="3"/>
  <c r="J23" i="3" s="1"/>
  <c r="G23" i="3"/>
  <c r="H22" i="3"/>
  <c r="J22" i="3" s="1"/>
  <c r="G22" i="3"/>
  <c r="H21" i="3"/>
  <c r="J21" i="3" s="1"/>
  <c r="G21" i="3"/>
  <c r="H20" i="3"/>
  <c r="J20" i="3" s="1"/>
  <c r="G20" i="3"/>
  <c r="L20" i="3" s="1"/>
  <c r="H19" i="3"/>
  <c r="J19" i="3" s="1"/>
  <c r="G19" i="3"/>
  <c r="N18" i="3" s="1"/>
  <c r="H18" i="3"/>
  <c r="J18" i="3" s="1"/>
  <c r="G18" i="3"/>
  <c r="H17" i="3"/>
  <c r="J17" i="3" s="1"/>
  <c r="O16" i="3" s="1"/>
  <c r="G17" i="3"/>
  <c r="H16" i="3"/>
  <c r="J16" i="3" s="1"/>
  <c r="G16" i="3"/>
  <c r="J15" i="3"/>
  <c r="O14" i="3" s="1"/>
  <c r="H15" i="3"/>
  <c r="G15" i="3"/>
  <c r="H14" i="3"/>
  <c r="J14" i="3" s="1"/>
  <c r="G14" i="3"/>
  <c r="H13" i="3"/>
  <c r="J13" i="3" s="1"/>
  <c r="G13" i="3"/>
  <c r="H12" i="3"/>
  <c r="J12" i="3" s="1"/>
  <c r="G12" i="3"/>
  <c r="H11" i="3"/>
  <c r="J11" i="3" s="1"/>
  <c r="G11" i="3"/>
  <c r="H10" i="3"/>
  <c r="J10" i="3" s="1"/>
  <c r="G10" i="3"/>
  <c r="AK9" i="3"/>
  <c r="S9" i="3"/>
  <c r="H9" i="3"/>
  <c r="J9" i="3" s="1"/>
  <c r="G9" i="3"/>
  <c r="M9" i="3" s="1"/>
  <c r="H8" i="3"/>
  <c r="J8" i="3" s="1"/>
  <c r="G8" i="3"/>
  <c r="Y8" i="3" s="1"/>
  <c r="S7" i="3"/>
  <c r="H7" i="3"/>
  <c r="J7" i="3" s="1"/>
  <c r="G7" i="3"/>
  <c r="H6" i="3"/>
  <c r="J6" i="3" s="1"/>
  <c r="G6" i="3"/>
  <c r="H5" i="3"/>
  <c r="J5" i="3" s="1"/>
  <c r="Z5" i="3" s="1"/>
  <c r="G5" i="3"/>
  <c r="H4" i="3"/>
  <c r="J4" i="3" s="1"/>
  <c r="G4" i="3"/>
  <c r="N3" i="3" s="1"/>
  <c r="H3" i="3"/>
  <c r="J3" i="3" s="1"/>
  <c r="G3" i="3"/>
  <c r="AL2" i="3"/>
  <c r="AK2" i="3"/>
  <c r="J2" i="3"/>
  <c r="H2" i="3"/>
  <c r="G2" i="3"/>
  <c r="M2" i="3" s="1"/>
  <c r="J46" i="2"/>
  <c r="AG77" i="7" l="1"/>
  <c r="AH77" i="7"/>
  <c r="AI77" i="7" s="1"/>
  <c r="AJ77" i="7" s="1"/>
  <c r="AG65" i="7"/>
  <c r="AH65" i="7"/>
  <c r="AI65" i="7" s="1"/>
  <c r="AJ65" i="7" s="1"/>
  <c r="O45" i="3"/>
  <c r="P45" i="3"/>
  <c r="AQ60" i="7"/>
  <c r="U4" i="3"/>
  <c r="M30" i="3"/>
  <c r="L62" i="3"/>
  <c r="O58" i="5"/>
  <c r="N75" i="5"/>
  <c r="AF46" i="7"/>
  <c r="AF60" i="7"/>
  <c r="AF66" i="7"/>
  <c r="AG66" i="7" s="1"/>
  <c r="T53" i="3"/>
  <c r="P46" i="5"/>
  <c r="N59" i="5"/>
  <c r="AE46" i="7"/>
  <c r="AP46" i="7" s="1"/>
  <c r="AF2" i="7"/>
  <c r="P6" i="5"/>
  <c r="O7" i="5"/>
  <c r="L20" i="5"/>
  <c r="L23" i="5"/>
  <c r="N26" i="5"/>
  <c r="T33" i="5"/>
  <c r="O35" i="5"/>
  <c r="O40" i="5"/>
  <c r="N46" i="5"/>
  <c r="M50" i="5"/>
  <c r="N57" i="5"/>
  <c r="L64" i="5"/>
  <c r="M67" i="5"/>
  <c r="N70" i="5"/>
  <c r="N73" i="5"/>
  <c r="N79" i="5"/>
  <c r="AF6" i="7"/>
  <c r="AE21" i="7"/>
  <c r="AP21" i="7" s="1"/>
  <c r="AQ21" i="7" s="1"/>
  <c r="AD24" i="7"/>
  <c r="AO24" i="7" s="1"/>
  <c r="AF45" i="7"/>
  <c r="AE65" i="7"/>
  <c r="AP65" i="7" s="1"/>
  <c r="M11" i="3"/>
  <c r="M25" i="3"/>
  <c r="M35" i="3"/>
  <c r="P38" i="3"/>
  <c r="M47" i="3"/>
  <c r="N65" i="3"/>
  <c r="M72" i="3"/>
  <c r="L80" i="3"/>
  <c r="M83" i="3"/>
  <c r="M2" i="5"/>
  <c r="P11" i="5"/>
  <c r="M15" i="5"/>
  <c r="M24" i="5"/>
  <c r="M30" i="5"/>
  <c r="N53" i="5"/>
  <c r="AG56" i="7"/>
  <c r="AD60" i="7"/>
  <c r="AO60" i="7" s="1"/>
  <c r="U55" i="3"/>
  <c r="T21" i="3"/>
  <c r="Y6" i="3"/>
  <c r="O17" i="3"/>
  <c r="Y39" i="3"/>
  <c r="N57" i="3"/>
  <c r="O62" i="3"/>
  <c r="N44" i="5"/>
  <c r="M58" i="5"/>
  <c r="O80" i="5"/>
  <c r="AC56" i="7"/>
  <c r="AE24" i="7"/>
  <c r="AP24" i="7" s="1"/>
  <c r="AQ24" i="7" s="1"/>
  <c r="P54" i="3"/>
  <c r="O66" i="3"/>
  <c r="L70" i="3"/>
  <c r="M73" i="3"/>
  <c r="P80" i="3"/>
  <c r="L31" i="5"/>
  <c r="M38" i="5"/>
  <c r="M42" i="5"/>
  <c r="P45" i="5"/>
  <c r="P80" i="5"/>
  <c r="O86" i="5"/>
  <c r="H31" i="6"/>
  <c r="P25" i="3"/>
  <c r="Y16" i="3"/>
  <c r="O18" i="3"/>
  <c r="N28" i="3"/>
  <c r="N32" i="3"/>
  <c r="M39" i="3"/>
  <c r="P61" i="3"/>
  <c r="L67" i="3"/>
  <c r="O83" i="3"/>
  <c r="M5" i="5"/>
  <c r="M13" i="5"/>
  <c r="O15" i="5"/>
  <c r="M22" i="5"/>
  <c r="M28" i="5"/>
  <c r="L35" i="5"/>
  <c r="N62" i="5"/>
  <c r="N69" i="5"/>
  <c r="AG11" i="7"/>
  <c r="AF61" i="7"/>
  <c r="AG61" i="7" s="1"/>
  <c r="AQ16" i="7"/>
  <c r="P14" i="5"/>
  <c r="L14" i="5"/>
  <c r="O29" i="3"/>
  <c r="T29" i="3"/>
  <c r="P83" i="5"/>
  <c r="L83" i="5"/>
  <c r="O88" i="5"/>
  <c r="L88" i="5"/>
  <c r="P78" i="3"/>
  <c r="O63" i="5"/>
  <c r="P30" i="3"/>
  <c r="L84" i="3"/>
  <c r="O62" i="5"/>
  <c r="P63" i="5"/>
  <c r="L63" i="5"/>
  <c r="O67" i="5"/>
  <c r="P68" i="5"/>
  <c r="L68" i="5"/>
  <c r="P74" i="3"/>
  <c r="O74" i="3"/>
  <c r="L74" i="3"/>
  <c r="O37" i="3"/>
  <c r="Z37" i="3"/>
  <c r="P42" i="5"/>
  <c r="P41" i="5"/>
  <c r="L67" i="5"/>
  <c r="P67" i="5"/>
  <c r="P81" i="5"/>
  <c r="Y17" i="3"/>
  <c r="P89" i="3"/>
  <c r="O55" i="5"/>
  <c r="Y3" i="5"/>
  <c r="AT15" i="7"/>
  <c r="AM15" i="7"/>
  <c r="AT3" i="7"/>
  <c r="AM3" i="7"/>
  <c r="AT59" i="7"/>
  <c r="AM59" i="7"/>
  <c r="AM20" i="7"/>
  <c r="AT20" i="7"/>
  <c r="N26" i="3"/>
  <c r="M20" i="3"/>
  <c r="P39" i="3"/>
  <c r="L45" i="3"/>
  <c r="M49" i="3"/>
  <c r="N52" i="3"/>
  <c r="M69" i="3"/>
  <c r="M71" i="3"/>
  <c r="L3" i="5"/>
  <c r="N48" i="5"/>
  <c r="P71" i="5"/>
  <c r="N74" i="5"/>
  <c r="M77" i="5"/>
  <c r="AT36" i="7"/>
  <c r="AM36" i="7"/>
  <c r="AD88" i="7"/>
  <c r="AO88" i="7" s="1"/>
  <c r="AQ88" i="7" s="1"/>
  <c r="AT26" i="7"/>
  <c r="AM26" i="7"/>
  <c r="AM31" i="7"/>
  <c r="AT31" i="7"/>
  <c r="AM66" i="7"/>
  <c r="AT66" i="7"/>
  <c r="AT24" i="7"/>
  <c r="AM24" i="7"/>
  <c r="AM43" i="7"/>
  <c r="AT43" i="7"/>
  <c r="AT41" i="7"/>
  <c r="AM41" i="7"/>
  <c r="AM4" i="7"/>
  <c r="AT4" i="7"/>
  <c r="AT12" i="7"/>
  <c r="AM12" i="7"/>
  <c r="AM55" i="7"/>
  <c r="AT55" i="7"/>
  <c r="AM79" i="7"/>
  <c r="AT79" i="7"/>
  <c r="AT74" i="7"/>
  <c r="AM74" i="7"/>
  <c r="L30" i="3"/>
  <c r="M37" i="3"/>
  <c r="M61" i="3"/>
  <c r="L66" i="3"/>
  <c r="P75" i="3"/>
  <c r="M87" i="3"/>
  <c r="G31" i="2"/>
  <c r="N20" i="5"/>
  <c r="L24" i="5"/>
  <c r="L30" i="5"/>
  <c r="M53" i="5"/>
  <c r="N66" i="5"/>
  <c r="AC11" i="7"/>
  <c r="AD37" i="7"/>
  <c r="AO37" i="7" s="1"/>
  <c r="AF30" i="7"/>
  <c r="AF17" i="7"/>
  <c r="AH17" i="7" s="1"/>
  <c r="AI17" i="7" s="1"/>
  <c r="AJ17" i="7" s="1"/>
  <c r="AD17" i="7"/>
  <c r="AO17" i="7" s="1"/>
  <c r="AM19" i="7"/>
  <c r="AT19" i="7"/>
  <c r="AF85" i="7"/>
  <c r="AE11" i="7"/>
  <c r="AP11" i="7" s="1"/>
  <c r="AM21" i="7"/>
  <c r="AT21" i="7"/>
  <c r="AD72" i="7"/>
  <c r="AO72" i="7" s="1"/>
  <c r="AQ72" i="7" s="1"/>
  <c r="AT51" i="7"/>
  <c r="AM51" i="7"/>
  <c r="AT63" i="7"/>
  <c r="AM63" i="7"/>
  <c r="P43" i="3"/>
  <c r="P66" i="3"/>
  <c r="N69" i="3"/>
  <c r="P17" i="5"/>
  <c r="N30" i="5"/>
  <c r="N34" i="5"/>
  <c r="M49" i="5"/>
  <c r="M69" i="5"/>
  <c r="O89" i="5"/>
  <c r="AC74" i="7"/>
  <c r="AT48" i="7"/>
  <c r="AM48" i="7"/>
  <c r="AM17" i="7"/>
  <c r="AT17" i="7"/>
  <c r="AM88" i="7"/>
  <c r="AT88" i="7"/>
  <c r="AG18" i="7"/>
  <c r="AC18" i="7" s="1"/>
  <c r="AM40" i="7"/>
  <c r="AT40" i="7"/>
  <c r="AT25" i="7"/>
  <c r="AM25" i="7"/>
  <c r="AD71" i="7"/>
  <c r="AO71" i="7" s="1"/>
  <c r="AQ71" i="7" s="1"/>
  <c r="AT60" i="7"/>
  <c r="AM60" i="7"/>
  <c r="AM81" i="7"/>
  <c r="AT81" i="7"/>
  <c r="N24" i="5"/>
  <c r="L81" i="5"/>
  <c r="G31" i="6"/>
  <c r="AC38" i="7"/>
  <c r="AM56" i="7"/>
  <c r="AT56" i="7"/>
  <c r="AU56" i="7" s="1"/>
  <c r="AT68" i="7"/>
  <c r="AM68" i="7"/>
  <c r="AD20" i="7"/>
  <c r="AO20" i="7" s="1"/>
  <c r="AM86" i="7"/>
  <c r="AT86" i="7"/>
  <c r="AM18" i="7"/>
  <c r="AT18" i="7"/>
  <c r="AM16" i="7"/>
  <c r="AT16" i="7"/>
  <c r="AM69" i="7"/>
  <c r="AT69" i="7"/>
  <c r="AM33" i="7"/>
  <c r="AT33" i="7"/>
  <c r="AM64" i="7"/>
  <c r="AT64" i="7"/>
  <c r="AQ70" i="7"/>
  <c r="AT83" i="7"/>
  <c r="AM83" i="7"/>
  <c r="AM30" i="7"/>
  <c r="AT30" i="7"/>
  <c r="Y21" i="3"/>
  <c r="L34" i="3"/>
  <c r="T37" i="3"/>
  <c r="N40" i="3"/>
  <c r="M46" i="3"/>
  <c r="N61" i="3"/>
  <c r="N87" i="3"/>
  <c r="M4" i="5"/>
  <c r="M57" i="5"/>
  <c r="AT73" i="7"/>
  <c r="AM73" i="7"/>
  <c r="AT34" i="7"/>
  <c r="AM34" i="7"/>
  <c r="AF88" i="7"/>
  <c r="AM42" i="7"/>
  <c r="AT42" i="7"/>
  <c r="AT84" i="7"/>
  <c r="AM84" i="7"/>
  <c r="AM2" i="7"/>
  <c r="AT2" i="7"/>
  <c r="AT8" i="7"/>
  <c r="AM8" i="7"/>
  <c r="AM80" i="7"/>
  <c r="AT80" i="7"/>
  <c r="AT71" i="7"/>
  <c r="AM71" i="7"/>
  <c r="AT11" i="7"/>
  <c r="AU11" i="7" s="1"/>
  <c r="AM11" i="7"/>
  <c r="L21" i="3"/>
  <c r="N43" i="5"/>
  <c r="L87" i="5"/>
  <c r="AM5" i="7"/>
  <c r="AT5" i="7"/>
  <c r="AF34" i="7"/>
  <c r="AH34" i="7" s="1"/>
  <c r="AI34" i="7" s="1"/>
  <c r="AJ34" i="7" s="1"/>
  <c r="AT38" i="7"/>
  <c r="AM38" i="7"/>
  <c r="AM7" i="7"/>
  <c r="AT7" i="7"/>
  <c r="AC69" i="7"/>
  <c r="AM44" i="7"/>
  <c r="AT44" i="7"/>
  <c r="AT82" i="7"/>
  <c r="AM82" i="7"/>
  <c r="AT14" i="7"/>
  <c r="AM14" i="7"/>
  <c r="AT37" i="7"/>
  <c r="AM37" i="7"/>
  <c r="AD78" i="7"/>
  <c r="AO78" i="7" s="1"/>
  <c r="AM78" i="7"/>
  <c r="AT78" i="7"/>
  <c r="AU78" i="7" s="1"/>
  <c r="U34" i="3"/>
  <c r="O25" i="3"/>
  <c r="P46" i="3"/>
  <c r="O54" i="3"/>
  <c r="P65" i="3"/>
  <c r="U16" i="5"/>
  <c r="M25" i="5"/>
  <c r="L28" i="5"/>
  <c r="M44" i="5"/>
  <c r="N50" i="5"/>
  <c r="N54" i="5"/>
  <c r="N87" i="5"/>
  <c r="AC5" i="7"/>
  <c r="AD43" i="7"/>
  <c r="AO43" i="7" s="1"/>
  <c r="AE54" i="7"/>
  <c r="AP54" i="7" s="1"/>
  <c r="AM52" i="7"/>
  <c r="AT52" i="7"/>
  <c r="AF76" i="7"/>
  <c r="AH76" i="7" s="1"/>
  <c r="AI76" i="7" s="1"/>
  <c r="AJ76" i="7" s="1"/>
  <c r="AM45" i="7"/>
  <c r="AT45" i="7"/>
  <c r="AT70" i="7"/>
  <c r="AM70" i="7"/>
  <c r="AF21" i="7"/>
  <c r="AG21" i="7" s="1"/>
  <c r="AE61" i="7"/>
  <c r="AP61" i="7" s="1"/>
  <c r="AQ61" i="7" s="1"/>
  <c r="AM76" i="7"/>
  <c r="AT76" i="7"/>
  <c r="AT75" i="7"/>
  <c r="AM75" i="7"/>
  <c r="AF87" i="7"/>
  <c r="AT77" i="7"/>
  <c r="AM77" i="7"/>
  <c r="AM28" i="7"/>
  <c r="AT28" i="7"/>
  <c r="AT85" i="7"/>
  <c r="AM85" i="7"/>
  <c r="AT62" i="7"/>
  <c r="AM62" i="7"/>
  <c r="P83" i="3"/>
  <c r="P18" i="3"/>
  <c r="T22" i="3"/>
  <c r="M38" i="3"/>
  <c r="M65" i="3"/>
  <c r="L22" i="3"/>
  <c r="P41" i="3"/>
  <c r="N55" i="3"/>
  <c r="P59" i="3"/>
  <c r="L65" i="3"/>
  <c r="P88" i="3"/>
  <c r="P5" i="5"/>
  <c r="M8" i="5"/>
  <c r="M26" i="5"/>
  <c r="O31" i="5"/>
  <c r="M51" i="5"/>
  <c r="M55" i="5"/>
  <c r="P85" i="5"/>
  <c r="AE34" i="7"/>
  <c r="AP34" i="7" s="1"/>
  <c r="AQ34" i="7" s="1"/>
  <c r="AT46" i="7"/>
  <c r="AM46" i="7"/>
  <c r="AF72" i="7"/>
  <c r="AT39" i="7"/>
  <c r="AM39" i="7"/>
  <c r="AT61" i="7"/>
  <c r="AM61" i="7"/>
  <c r="AT87" i="7"/>
  <c r="AM87" i="7"/>
  <c r="AM9" i="7"/>
  <c r="AT9" i="7"/>
  <c r="AT47" i="7"/>
  <c r="AM47" i="7"/>
  <c r="AT89" i="7"/>
  <c r="AM89" i="7"/>
  <c r="U7" i="3"/>
  <c r="P2" i="5"/>
  <c r="P16" i="3"/>
  <c r="M29" i="3"/>
  <c r="L38" i="3"/>
  <c r="N47" i="3"/>
  <c r="P62" i="3"/>
  <c r="M32" i="3"/>
  <c r="P36" i="5"/>
  <c r="M41" i="5"/>
  <c r="P47" i="5"/>
  <c r="L85" i="5"/>
  <c r="AH24" i="7"/>
  <c r="AI24" i="7" s="1"/>
  <c r="AJ24" i="7" s="1"/>
  <c r="AM67" i="7"/>
  <c r="AT67" i="7"/>
  <c r="AT10" i="7"/>
  <c r="AM10" i="7"/>
  <c r="AT72" i="7"/>
  <c r="AM72" i="7"/>
  <c r="AT22" i="7"/>
  <c r="AM22" i="7"/>
  <c r="AT27" i="7"/>
  <c r="AM27" i="7"/>
  <c r="AT50" i="7"/>
  <c r="AM50" i="7"/>
  <c r="AM57" i="7"/>
  <c r="AT57" i="7"/>
  <c r="AT23" i="7"/>
  <c r="AM23" i="7"/>
  <c r="AT58" i="7"/>
  <c r="AM58" i="7"/>
  <c r="M21" i="3"/>
  <c r="U30" i="3"/>
  <c r="L73" i="3"/>
  <c r="Z11" i="3"/>
  <c r="Z25" i="3"/>
  <c r="M5" i="3"/>
  <c r="N9" i="3"/>
  <c r="L16" i="3"/>
  <c r="M22" i="3"/>
  <c r="M26" i="3"/>
  <c r="N38" i="3"/>
  <c r="N41" i="3"/>
  <c r="P55" i="3"/>
  <c r="P20" i="3"/>
  <c r="Y22" i="3"/>
  <c r="Y32" i="3"/>
  <c r="O65" i="3"/>
  <c r="Q65" i="3" s="1"/>
  <c r="P71" i="3"/>
  <c r="N89" i="3"/>
  <c r="N12" i="5"/>
  <c r="L41" i="5"/>
  <c r="O44" i="5"/>
  <c r="M48" i="5"/>
  <c r="M63" i="5"/>
  <c r="P77" i="5"/>
  <c r="M83" i="5"/>
  <c r="AD29" i="7"/>
  <c r="AO29" i="7" s="1"/>
  <c r="AT13" i="7"/>
  <c r="AM13" i="7"/>
  <c r="AF67" i="7"/>
  <c r="AD2" i="7"/>
  <c r="AO2" i="7" s="1"/>
  <c r="AT49" i="7"/>
  <c r="AM49" i="7"/>
  <c r="AT53" i="7"/>
  <c r="AM53" i="7"/>
  <c r="AF51" i="7"/>
  <c r="AG51" i="7" s="1"/>
  <c r="AF75" i="7"/>
  <c r="AM6" i="7"/>
  <c r="AT6" i="7"/>
  <c r="AT65" i="7"/>
  <c r="AM65" i="7"/>
  <c r="AT35" i="7"/>
  <c r="AM35" i="7"/>
  <c r="AE48" i="7"/>
  <c r="AP48" i="7" s="1"/>
  <c r="AQ48" i="7" s="1"/>
  <c r="AM54" i="7"/>
  <c r="AT54" i="7"/>
  <c r="AM29" i="7"/>
  <c r="AT29" i="7"/>
  <c r="AT32" i="7"/>
  <c r="AM32" i="7"/>
  <c r="AQ19" i="7"/>
  <c r="AQ32" i="7"/>
  <c r="AL5" i="5"/>
  <c r="AQ59" i="7"/>
  <c r="AQ55" i="7"/>
  <c r="AQ5" i="7"/>
  <c r="AQ40" i="7"/>
  <c r="AQ35" i="7"/>
  <c r="AQ65" i="7"/>
  <c r="AQ15" i="7"/>
  <c r="AL16" i="5"/>
  <c r="AK14" i="7"/>
  <c r="AK16" i="5"/>
  <c r="AQ26" i="7"/>
  <c r="AQ80" i="7"/>
  <c r="AQ69" i="7"/>
  <c r="AQ39" i="7"/>
  <c r="AQ27" i="7"/>
  <c r="AQ46" i="7"/>
  <c r="AH3" i="7"/>
  <c r="AI3" i="7" s="1"/>
  <c r="AJ3" i="7" s="1"/>
  <c r="AG3" i="7"/>
  <c r="AH43" i="7"/>
  <c r="AI43" i="7" s="1"/>
  <c r="AJ43" i="7" s="1"/>
  <c r="AC43" i="7" s="1"/>
  <c r="AG43" i="7"/>
  <c r="AH57" i="7"/>
  <c r="AI57" i="7" s="1"/>
  <c r="AJ57" i="7" s="1"/>
  <c r="AG57" i="7"/>
  <c r="AG70" i="7"/>
  <c r="AH70" i="7"/>
  <c r="AI70" i="7" s="1"/>
  <c r="AJ70" i="7" s="1"/>
  <c r="AG6" i="7"/>
  <c r="AH6" i="7"/>
  <c r="AI6" i="7" s="1"/>
  <c r="AJ6" i="7" s="1"/>
  <c r="AG19" i="7"/>
  <c r="AH19" i="7"/>
  <c r="AI19" i="7" s="1"/>
  <c r="AJ19" i="7" s="1"/>
  <c r="AG35" i="7"/>
  <c r="AH35" i="7"/>
  <c r="AI35" i="7" s="1"/>
  <c r="AJ35" i="7" s="1"/>
  <c r="AH58" i="7"/>
  <c r="AI58" i="7" s="1"/>
  <c r="AJ58" i="7" s="1"/>
  <c r="AG58" i="7"/>
  <c r="AG2" i="7"/>
  <c r="AH2" i="7"/>
  <c r="AI2" i="7" s="1"/>
  <c r="AJ2" i="7" s="1"/>
  <c r="AH12" i="7"/>
  <c r="AI12" i="7" s="1"/>
  <c r="AJ12" i="7" s="1"/>
  <c r="AG12" i="7"/>
  <c r="AG62" i="7"/>
  <c r="AH62" i="7"/>
  <c r="AI62" i="7" s="1"/>
  <c r="AJ62" i="7" s="1"/>
  <c r="AH27" i="7"/>
  <c r="AI27" i="7" s="1"/>
  <c r="AJ27" i="7" s="1"/>
  <c r="AG27" i="7"/>
  <c r="AG28" i="7"/>
  <c r="AH28" i="7"/>
  <c r="AI28" i="7" s="1"/>
  <c r="AJ28" i="7" s="1"/>
  <c r="AH52" i="7"/>
  <c r="AI52" i="7" s="1"/>
  <c r="AJ52" i="7" s="1"/>
  <c r="AG52" i="7"/>
  <c r="AH84" i="7"/>
  <c r="AI84" i="7" s="1"/>
  <c r="AJ84" i="7" s="1"/>
  <c r="AG84" i="7"/>
  <c r="AH14" i="7"/>
  <c r="AI14" i="7" s="1"/>
  <c r="AJ14" i="7" s="1"/>
  <c r="AG14" i="7"/>
  <c r="AH29" i="7"/>
  <c r="AI29" i="7" s="1"/>
  <c r="AJ29" i="7" s="1"/>
  <c r="AG29" i="7"/>
  <c r="AG60" i="7"/>
  <c r="AH60" i="7"/>
  <c r="AI60" i="7" s="1"/>
  <c r="AJ60" i="7" s="1"/>
  <c r="AG75" i="7"/>
  <c r="AH75" i="7"/>
  <c r="AI75" i="7" s="1"/>
  <c r="AJ75" i="7" s="1"/>
  <c r="AH85" i="7"/>
  <c r="AI85" i="7" s="1"/>
  <c r="AJ85" i="7" s="1"/>
  <c r="AG85" i="7"/>
  <c r="AG23" i="7"/>
  <c r="AH23" i="7"/>
  <c r="AI23" i="7" s="1"/>
  <c r="AJ23" i="7" s="1"/>
  <c r="AG31" i="7"/>
  <c r="AH31" i="7"/>
  <c r="AI31" i="7" s="1"/>
  <c r="AJ31" i="7" s="1"/>
  <c r="AC31" i="7" s="1"/>
  <c r="AG55" i="7"/>
  <c r="AH55" i="7"/>
  <c r="AI55" i="7" s="1"/>
  <c r="AJ55" i="7" s="1"/>
  <c r="AC55" i="7" s="1"/>
  <c r="AH50" i="7"/>
  <c r="AI50" i="7" s="1"/>
  <c r="AJ50" i="7" s="1"/>
  <c r="AG50" i="7"/>
  <c r="AG78" i="7"/>
  <c r="AH78" i="7"/>
  <c r="AI78" i="7" s="1"/>
  <c r="AJ78" i="7" s="1"/>
  <c r="AC78" i="7" s="1"/>
  <c r="AG76" i="7"/>
  <c r="AH16" i="7"/>
  <c r="AI16" i="7" s="1"/>
  <c r="AJ16" i="7" s="1"/>
  <c r="AG16" i="7"/>
  <c r="AH54" i="7"/>
  <c r="AI54" i="7" s="1"/>
  <c r="AJ54" i="7" s="1"/>
  <c r="AG54" i="7"/>
  <c r="AG63" i="7"/>
  <c r="AH63" i="7"/>
  <c r="AI63" i="7" s="1"/>
  <c r="AJ63" i="7" s="1"/>
  <c r="AH32" i="7"/>
  <c r="AI32" i="7" s="1"/>
  <c r="AJ32" i="7" s="1"/>
  <c r="AG32" i="7"/>
  <c r="AG47" i="7"/>
  <c r="AH47" i="7"/>
  <c r="AI47" i="7" s="1"/>
  <c r="AJ47" i="7" s="1"/>
  <c r="AH20" i="7"/>
  <c r="AI20" i="7" s="1"/>
  <c r="AJ20" i="7" s="1"/>
  <c r="AG20" i="7"/>
  <c r="AG64" i="7"/>
  <c r="AH64" i="7"/>
  <c r="AI64" i="7" s="1"/>
  <c r="AJ64" i="7" s="1"/>
  <c r="AC79" i="7"/>
  <c r="AH81" i="7"/>
  <c r="AI81" i="7" s="1"/>
  <c r="AJ81" i="7" s="1"/>
  <c r="AG81" i="7"/>
  <c r="AG7" i="7"/>
  <c r="AH7" i="7"/>
  <c r="AI7" i="7" s="1"/>
  <c r="AJ7" i="7" s="1"/>
  <c r="AG71" i="7"/>
  <c r="AH71" i="7"/>
  <c r="AI71" i="7" s="1"/>
  <c r="AJ71" i="7" s="1"/>
  <c r="AQ49" i="7"/>
  <c r="AQ43" i="7"/>
  <c r="AG15" i="7"/>
  <c r="AC15" i="7" s="1"/>
  <c r="AQ37" i="7"/>
  <c r="AC65" i="7"/>
  <c r="AG36" i="7"/>
  <c r="AC36" i="7" s="1"/>
  <c r="AD31" i="7"/>
  <c r="AO31" i="7" s="1"/>
  <c r="AG79" i="7"/>
  <c r="AG68" i="7"/>
  <c r="AC68" i="7" s="1"/>
  <c r="AE6" i="7"/>
  <c r="AP6" i="7" s="1"/>
  <c r="AQ6" i="7" s="1"/>
  <c r="AD76" i="7"/>
  <c r="AO76" i="7" s="1"/>
  <c r="AQ76" i="7" s="1"/>
  <c r="AD57" i="7"/>
  <c r="AO57" i="7" s="1"/>
  <c r="AE13" i="7"/>
  <c r="AP13" i="7" s="1"/>
  <c r="AQ13" i="7" s="1"/>
  <c r="AF86" i="7"/>
  <c r="AC77" i="7"/>
  <c r="AF22" i="7"/>
  <c r="AG26" i="7"/>
  <c r="AC26" i="7" s="1"/>
  <c r="AQ17" i="7"/>
  <c r="AE2" i="7"/>
  <c r="AP2" i="7" s="1"/>
  <c r="AD86" i="7"/>
  <c r="AO86" i="7" s="1"/>
  <c r="AQ86" i="7" s="1"/>
  <c r="AE51" i="7"/>
  <c r="AP51" i="7" s="1"/>
  <c r="AF82" i="7"/>
  <c r="AH61" i="7"/>
  <c r="AI61" i="7" s="1"/>
  <c r="AJ61" i="7" s="1"/>
  <c r="AC61" i="7" s="1"/>
  <c r="AC59" i="7"/>
  <c r="AE20" i="7"/>
  <c r="AP20" i="7" s="1"/>
  <c r="AD66" i="7"/>
  <c r="AO66" i="7" s="1"/>
  <c r="AQ66" i="7" s="1"/>
  <c r="AQ53" i="7"/>
  <c r="AQ30" i="7"/>
  <c r="AE45" i="7"/>
  <c r="AP45" i="7" s="1"/>
  <c r="AQ45" i="7" s="1"/>
  <c r="AF33" i="7"/>
  <c r="AF37" i="7"/>
  <c r="AQ58" i="7"/>
  <c r="AD51" i="7"/>
  <c r="AO51" i="7" s="1"/>
  <c r="AQ50" i="7"/>
  <c r="AE81" i="7"/>
  <c r="AP81" i="7" s="1"/>
  <c r="AQ62" i="7"/>
  <c r="AF89" i="7"/>
  <c r="AF83" i="7"/>
  <c r="AD87" i="7"/>
  <c r="AO87" i="7" s="1"/>
  <c r="AQ87" i="7" s="1"/>
  <c r="AQ77" i="7"/>
  <c r="AE28" i="7"/>
  <c r="AP28" i="7" s="1"/>
  <c r="AG73" i="7"/>
  <c r="AC73" i="7" s="1"/>
  <c r="AC44" i="7"/>
  <c r="AG48" i="7"/>
  <c r="AC48" i="7" s="1"/>
  <c r="AF13" i="7"/>
  <c r="AG17" i="7"/>
  <c r="AC17" i="7" s="1"/>
  <c r="AF10" i="7"/>
  <c r="AD28" i="7"/>
  <c r="AO28" i="7" s="1"/>
  <c r="AG49" i="7"/>
  <c r="AC49" i="7" s="1"/>
  <c r="AF39" i="7"/>
  <c r="AG53" i="7"/>
  <c r="AC53" i="7" s="1"/>
  <c r="AQ23" i="7"/>
  <c r="AQ41" i="7"/>
  <c r="AE56" i="7"/>
  <c r="AP56" i="7" s="1"/>
  <c r="AQ56" i="7" s="1"/>
  <c r="AQ11" i="7"/>
  <c r="AV11" i="7" s="1"/>
  <c r="AE3" i="7"/>
  <c r="AP3" i="7" s="1"/>
  <c r="AD82" i="7"/>
  <c r="AO82" i="7" s="1"/>
  <c r="AQ82" i="7" s="1"/>
  <c r="AQ47" i="7"/>
  <c r="AQ14" i="7"/>
  <c r="AF41" i="7"/>
  <c r="AD81" i="7"/>
  <c r="AO81" i="7" s="1"/>
  <c r="AD4" i="7"/>
  <c r="AO4" i="7" s="1"/>
  <c r="AQ4" i="7" s="1"/>
  <c r="AF4" i="7"/>
  <c r="AD8" i="7"/>
  <c r="AO8" i="7" s="1"/>
  <c r="AQ8" i="7" s="1"/>
  <c r="AE31" i="7"/>
  <c r="AP31" i="7" s="1"/>
  <c r="AQ78" i="7"/>
  <c r="AD83" i="7"/>
  <c r="AO83" i="7" s="1"/>
  <c r="AQ83" i="7" s="1"/>
  <c r="AE67" i="7"/>
  <c r="AP67" i="7" s="1"/>
  <c r="AQ67" i="7" s="1"/>
  <c r="AE68" i="7"/>
  <c r="AP68" i="7" s="1"/>
  <c r="AQ68" i="7" s="1"/>
  <c r="AE29" i="7"/>
  <c r="AP29" i="7" s="1"/>
  <c r="AQ29" i="7" s="1"/>
  <c r="AE89" i="7"/>
  <c r="AP89" i="7" s="1"/>
  <c r="AQ89" i="7" s="1"/>
  <c r="AC40" i="7"/>
  <c r="AD3" i="7"/>
  <c r="AO3" i="7" s="1"/>
  <c r="AQ33" i="7"/>
  <c r="AQ73" i="7"/>
  <c r="AE10" i="7"/>
  <c r="AP10" i="7" s="1"/>
  <c r="AQ10" i="7" s="1"/>
  <c r="AE22" i="7"/>
  <c r="AP22" i="7" s="1"/>
  <c r="AQ22" i="7" s="1"/>
  <c r="AE9" i="7"/>
  <c r="AP9" i="7" s="1"/>
  <c r="AQ9" i="7" s="1"/>
  <c r="AF25" i="7"/>
  <c r="AD54" i="7"/>
  <c r="AO54" i="7" s="1"/>
  <c r="AD85" i="7"/>
  <c r="AO85" i="7" s="1"/>
  <c r="AQ85" i="7" s="1"/>
  <c r="AF9" i="7"/>
  <c r="AQ38" i="7"/>
  <c r="AE75" i="7"/>
  <c r="AP75" i="7" s="1"/>
  <c r="AQ75" i="7" s="1"/>
  <c r="AQ7" i="7"/>
  <c r="AC24" i="7"/>
  <c r="AQ63" i="7"/>
  <c r="AF42" i="7"/>
  <c r="AQ74" i="7"/>
  <c r="AQ18" i="7"/>
  <c r="AF8" i="7"/>
  <c r="AE57" i="7"/>
  <c r="AP57" i="7" s="1"/>
  <c r="AQ52" i="7"/>
  <c r="AD25" i="7"/>
  <c r="AO25" i="7" s="1"/>
  <c r="AQ25" i="7" s="1"/>
  <c r="AC80" i="7"/>
  <c r="AE42" i="7"/>
  <c r="AP42" i="7" s="1"/>
  <c r="AQ42" i="7" s="1"/>
  <c r="AE84" i="7"/>
  <c r="AP84" i="7" s="1"/>
  <c r="AQ84" i="7" s="1"/>
  <c r="AL14" i="5"/>
  <c r="Y7" i="5"/>
  <c r="Z30" i="5"/>
  <c r="Z4" i="5"/>
  <c r="Y6" i="5"/>
  <c r="Z6" i="5"/>
  <c r="Y5" i="5"/>
  <c r="Z5" i="5"/>
  <c r="Z7" i="5"/>
  <c r="Y2" i="5"/>
  <c r="Z2" i="5"/>
  <c r="Y4" i="5"/>
  <c r="AB90" i="5"/>
  <c r="AB87" i="5"/>
  <c r="AB83" i="5"/>
  <c r="AB79" i="5"/>
  <c r="AB88" i="5"/>
  <c r="AB85" i="5"/>
  <c r="AA83" i="5"/>
  <c r="AB82" i="5"/>
  <c r="AB89" i="5"/>
  <c r="AB84" i="5"/>
  <c r="AB81" i="5"/>
  <c r="AA79" i="5"/>
  <c r="AB86" i="5"/>
  <c r="AB77" i="5"/>
  <c r="AB75" i="5"/>
  <c r="AB71" i="5"/>
  <c r="AB67" i="5"/>
  <c r="AB63" i="5"/>
  <c r="AB59" i="5"/>
  <c r="AB80" i="5"/>
  <c r="AB76" i="5"/>
  <c r="AB74" i="5"/>
  <c r="AB70" i="5"/>
  <c r="AB66" i="5"/>
  <c r="AB62" i="5"/>
  <c r="AA87" i="5"/>
  <c r="AB78" i="5"/>
  <c r="AB72" i="5"/>
  <c r="AB69" i="5"/>
  <c r="AA63" i="5"/>
  <c r="AA58" i="5"/>
  <c r="AB55" i="5"/>
  <c r="AA54" i="5"/>
  <c r="AB51" i="5"/>
  <c r="AA50" i="5"/>
  <c r="AA85" i="5"/>
  <c r="AB73" i="5"/>
  <c r="AA67" i="5"/>
  <c r="AB68" i="5"/>
  <c r="AB65" i="5"/>
  <c r="AB58" i="5"/>
  <c r="AB54" i="5"/>
  <c r="AB50" i="5"/>
  <c r="AB46" i="5"/>
  <c r="AB53" i="5"/>
  <c r="AA51" i="5"/>
  <c r="AB60" i="5"/>
  <c r="AB56" i="5"/>
  <c r="AA77" i="5"/>
  <c r="AA75" i="5"/>
  <c r="AA71" i="5"/>
  <c r="AB61" i="5"/>
  <c r="AB57" i="5"/>
  <c r="AA55" i="5"/>
  <c r="AB49" i="5"/>
  <c r="AB64" i="5"/>
  <c r="AB48" i="5"/>
  <c r="AB45" i="5"/>
  <c r="AB44" i="5"/>
  <c r="AA43" i="5"/>
  <c r="AB47" i="5"/>
  <c r="AA46" i="5"/>
  <c r="AB41" i="5"/>
  <c r="AA59" i="5"/>
  <c r="AB43" i="5"/>
  <c r="AB39" i="5"/>
  <c r="AB34" i="5"/>
  <c r="AB30" i="5"/>
  <c r="AB26" i="5"/>
  <c r="AB22" i="5"/>
  <c r="AB21" i="5"/>
  <c r="AB16" i="5"/>
  <c r="AB14" i="5"/>
  <c r="AB13" i="5"/>
  <c r="AA41" i="5"/>
  <c r="AB31" i="5"/>
  <c r="AB28" i="5"/>
  <c r="AA26" i="5"/>
  <c r="AB25" i="5"/>
  <c r="AA24" i="5"/>
  <c r="AA21" i="5"/>
  <c r="AB20" i="5"/>
  <c r="AB40" i="5"/>
  <c r="AB35" i="5"/>
  <c r="AB32" i="5"/>
  <c r="AA30" i="5"/>
  <c r="AB29" i="5"/>
  <c r="AA28" i="5"/>
  <c r="AB19" i="5"/>
  <c r="AB18" i="5"/>
  <c r="AA13" i="5"/>
  <c r="AB12" i="5"/>
  <c r="AA47" i="5"/>
  <c r="AB42" i="5"/>
  <c r="AA39" i="5"/>
  <c r="AB37" i="5"/>
  <c r="AB36" i="5"/>
  <c r="AA34" i="5"/>
  <c r="AB52" i="5"/>
  <c r="AB38" i="5"/>
  <c r="AB27" i="5"/>
  <c r="AB24" i="5"/>
  <c r="AA22" i="5"/>
  <c r="AA16" i="5"/>
  <c r="AB15" i="5"/>
  <c r="AB8" i="5"/>
  <c r="AB17" i="5"/>
  <c r="AB11" i="5"/>
  <c r="AA8" i="5"/>
  <c r="AB7" i="5"/>
  <c r="AB3" i="5"/>
  <c r="AA32" i="5"/>
  <c r="AB6" i="5"/>
  <c r="AB5" i="5"/>
  <c r="AB4" i="5"/>
  <c r="AA3" i="5"/>
  <c r="AB2" i="5"/>
  <c r="AB33" i="5"/>
  <c r="AB23" i="5"/>
  <c r="AB9" i="5"/>
  <c r="AB10" i="5"/>
  <c r="L9" i="5"/>
  <c r="P9" i="5"/>
  <c r="T9" i="5"/>
  <c r="O8" i="5"/>
  <c r="P10" i="5"/>
  <c r="O9" i="5"/>
  <c r="P3" i="5"/>
  <c r="P4" i="5"/>
  <c r="O3" i="5"/>
  <c r="P7" i="5"/>
  <c r="U8" i="5"/>
  <c r="AA9" i="5"/>
  <c r="N9" i="5"/>
  <c r="Z9" i="5"/>
  <c r="T11" i="5"/>
  <c r="Y11" i="5"/>
  <c r="AA11" i="5"/>
  <c r="L11" i="5"/>
  <c r="Y21" i="5"/>
  <c r="U22" i="5"/>
  <c r="U23" i="5"/>
  <c r="L27" i="5"/>
  <c r="O27" i="5"/>
  <c r="O26" i="5"/>
  <c r="P29" i="5"/>
  <c r="O28" i="5"/>
  <c r="O30" i="5"/>
  <c r="O29" i="5"/>
  <c r="P30" i="5"/>
  <c r="M32" i="5"/>
  <c r="AA36" i="5"/>
  <c r="L39" i="5"/>
  <c r="P39" i="5"/>
  <c r="O38" i="5"/>
  <c r="P8" i="5"/>
  <c r="Y8" i="5"/>
  <c r="AA10" i="5"/>
  <c r="L10" i="5"/>
  <c r="N10" i="5"/>
  <c r="T10" i="5"/>
  <c r="Z89" i="5"/>
  <c r="Z85" i="5"/>
  <c r="Z81" i="5"/>
  <c r="Z90" i="5"/>
  <c r="Z80" i="5"/>
  <c r="Z79" i="5"/>
  <c r="Z77" i="5"/>
  <c r="Y87" i="5"/>
  <c r="Z84" i="5"/>
  <c r="Z73" i="5"/>
  <c r="Z69" i="5"/>
  <c r="Z65" i="5"/>
  <c r="Z61" i="5"/>
  <c r="Z88" i="5"/>
  <c r="Z86" i="5"/>
  <c r="Z82" i="5"/>
  <c r="Z87" i="5"/>
  <c r="Y85" i="5"/>
  <c r="Y83" i="5"/>
  <c r="Y81" i="5"/>
  <c r="Z72" i="5"/>
  <c r="Y71" i="5"/>
  <c r="Z68" i="5"/>
  <c r="Y67" i="5"/>
  <c r="Z64" i="5"/>
  <c r="Y63" i="5"/>
  <c r="Z60" i="5"/>
  <c r="Z76" i="5"/>
  <c r="Z70" i="5"/>
  <c r="Y66" i="5"/>
  <c r="Y65" i="5"/>
  <c r="Z57" i="5"/>
  <c r="Z53" i="5"/>
  <c r="Z49" i="5"/>
  <c r="Z83" i="5"/>
  <c r="Y82" i="5"/>
  <c r="Z78" i="5"/>
  <c r="Z74" i="5"/>
  <c r="Y70" i="5"/>
  <c r="Y69" i="5"/>
  <c r="Y77" i="5"/>
  <c r="Z75" i="5"/>
  <c r="Z71" i="5"/>
  <c r="Z66" i="5"/>
  <c r="Y62" i="5"/>
  <c r="Y59" i="5"/>
  <c r="Z56" i="5"/>
  <c r="Z52" i="5"/>
  <c r="Z48" i="5"/>
  <c r="Z59" i="5"/>
  <c r="Z54" i="5"/>
  <c r="Y73" i="5"/>
  <c r="Z63" i="5"/>
  <c r="Z62" i="5"/>
  <c r="Y54" i="5"/>
  <c r="Y53" i="5"/>
  <c r="Y79" i="5"/>
  <c r="Y74" i="5"/>
  <c r="Z58" i="5"/>
  <c r="Z50" i="5"/>
  <c r="Z55" i="5"/>
  <c r="Z51" i="5"/>
  <c r="Z42" i="5"/>
  <c r="Y41" i="5"/>
  <c r="Z67" i="5"/>
  <c r="Y58" i="5"/>
  <c r="Z45" i="5"/>
  <c r="Z43" i="5"/>
  <c r="Z39" i="5"/>
  <c r="Y57" i="5"/>
  <c r="Y49" i="5"/>
  <c r="Z47" i="5"/>
  <c r="Z41" i="5"/>
  <c r="Z37" i="5"/>
  <c r="Z36" i="5"/>
  <c r="Z32" i="5"/>
  <c r="Z28" i="5"/>
  <c r="Z24" i="5"/>
  <c r="Z44" i="5"/>
  <c r="Z38" i="5"/>
  <c r="Y34" i="5"/>
  <c r="Z23" i="5"/>
  <c r="Z22" i="5"/>
  <c r="Z16" i="5"/>
  <c r="Z15" i="5"/>
  <c r="Z11" i="5"/>
  <c r="Z10" i="5"/>
  <c r="Y50" i="5"/>
  <c r="Z46" i="5"/>
  <c r="Y38" i="5"/>
  <c r="Z27" i="5"/>
  <c r="Z26" i="5"/>
  <c r="Z25" i="5"/>
  <c r="Y24" i="5"/>
  <c r="Y22" i="5"/>
  <c r="Z21" i="5"/>
  <c r="Z20" i="5"/>
  <c r="Y16" i="5"/>
  <c r="Y15" i="5"/>
  <c r="Z14" i="5"/>
  <c r="Y45" i="5"/>
  <c r="Y43" i="5"/>
  <c r="Z40" i="5"/>
  <c r="Y39" i="5"/>
  <c r="Z35" i="5"/>
  <c r="Z34" i="5"/>
  <c r="Z33" i="5"/>
  <c r="Y30" i="5"/>
  <c r="Y18" i="5"/>
  <c r="Z17" i="5"/>
  <c r="Y13" i="5"/>
  <c r="Y12" i="5"/>
  <c r="Z3" i="5"/>
  <c r="Y14" i="5"/>
  <c r="O20" i="5"/>
  <c r="L21" i="5"/>
  <c r="L22" i="5"/>
  <c r="P22" i="5"/>
  <c r="O21" i="5"/>
  <c r="Y25" i="5"/>
  <c r="R26" i="5"/>
  <c r="AA33" i="5"/>
  <c r="L33" i="5"/>
  <c r="Y33" i="5"/>
  <c r="N32" i="5"/>
  <c r="M33" i="5"/>
  <c r="P34" i="5"/>
  <c r="O34" i="5"/>
  <c r="O33" i="5"/>
  <c r="L34" i="5"/>
  <c r="P38" i="5"/>
  <c r="O37" i="5"/>
  <c r="AA2" i="5"/>
  <c r="L2" i="5"/>
  <c r="N2" i="5"/>
  <c r="R2" i="5" s="1"/>
  <c r="T2" i="5"/>
  <c r="AA4" i="5"/>
  <c r="L4" i="5"/>
  <c r="N4" i="5"/>
  <c r="T4" i="5"/>
  <c r="AA5" i="5"/>
  <c r="L5" i="5"/>
  <c r="N5" i="5"/>
  <c r="T5" i="5"/>
  <c r="AA6" i="5"/>
  <c r="L6" i="5"/>
  <c r="N6" i="5"/>
  <c r="T6" i="5"/>
  <c r="AA7" i="5"/>
  <c r="U86" i="5"/>
  <c r="U82" i="5"/>
  <c r="U88" i="5"/>
  <c r="U87" i="5"/>
  <c r="U85" i="5"/>
  <c r="T83" i="5"/>
  <c r="U78" i="5"/>
  <c r="U89" i="5"/>
  <c r="U84" i="5"/>
  <c r="U83" i="5"/>
  <c r="U81" i="5"/>
  <c r="T79" i="5"/>
  <c r="U90" i="5"/>
  <c r="T87" i="5"/>
  <c r="U77" i="5"/>
  <c r="U74" i="5"/>
  <c r="U70" i="5"/>
  <c r="U66" i="5"/>
  <c r="U62" i="5"/>
  <c r="U76" i="5"/>
  <c r="U73" i="5"/>
  <c r="U69" i="5"/>
  <c r="U65" i="5"/>
  <c r="U61" i="5"/>
  <c r="U75" i="5"/>
  <c r="U71" i="5"/>
  <c r="T67" i="5"/>
  <c r="T62" i="5"/>
  <c r="U60" i="5"/>
  <c r="U59" i="5"/>
  <c r="U58" i="5"/>
  <c r="U54" i="5"/>
  <c r="U50" i="5"/>
  <c r="T75" i="5"/>
  <c r="T71" i="5"/>
  <c r="T66" i="5"/>
  <c r="U64" i="5"/>
  <c r="T86" i="5"/>
  <c r="U79" i="5"/>
  <c r="T74" i="5"/>
  <c r="U72" i="5"/>
  <c r="U67" i="5"/>
  <c r="T63" i="5"/>
  <c r="U57" i="5"/>
  <c r="U53" i="5"/>
  <c r="U49" i="5"/>
  <c r="U80" i="5"/>
  <c r="T78" i="5"/>
  <c r="T58" i="5"/>
  <c r="U56" i="5"/>
  <c r="U55" i="5"/>
  <c r="T50" i="5"/>
  <c r="T88" i="5"/>
  <c r="T70" i="5"/>
  <c r="T59" i="5"/>
  <c r="T55" i="5"/>
  <c r="U63" i="5"/>
  <c r="T54" i="5"/>
  <c r="U52" i="5"/>
  <c r="U51" i="5"/>
  <c r="U45" i="5"/>
  <c r="U47" i="5"/>
  <c r="T46" i="5"/>
  <c r="T45" i="5"/>
  <c r="U43" i="5"/>
  <c r="T51" i="5"/>
  <c r="U44" i="5"/>
  <c r="T43" i="5"/>
  <c r="U40" i="5"/>
  <c r="T39" i="5"/>
  <c r="U68" i="5"/>
  <c r="U48" i="5"/>
  <c r="U46" i="5"/>
  <c r="U42" i="5"/>
  <c r="U38" i="5"/>
  <c r="U33" i="5"/>
  <c r="X33" i="5" s="1"/>
  <c r="U29" i="5"/>
  <c r="U25" i="5"/>
  <c r="U20" i="5"/>
  <c r="U19" i="5"/>
  <c r="U18" i="5"/>
  <c r="U17" i="5"/>
  <c r="U15" i="5"/>
  <c r="U12" i="5"/>
  <c r="U39" i="5"/>
  <c r="U31" i="5"/>
  <c r="U30" i="5"/>
  <c r="U28" i="5"/>
  <c r="T26" i="5"/>
  <c r="T21" i="5"/>
  <c r="T20" i="5"/>
  <c r="T14" i="5"/>
  <c r="U13" i="5"/>
  <c r="T44" i="5"/>
  <c r="U41" i="5"/>
  <c r="U35" i="5"/>
  <c r="U34" i="5"/>
  <c r="U32" i="5"/>
  <c r="T30" i="5"/>
  <c r="T18" i="5"/>
  <c r="T13" i="5"/>
  <c r="T12" i="5"/>
  <c r="U37" i="5"/>
  <c r="U36" i="5"/>
  <c r="T60" i="5"/>
  <c r="U27" i="5"/>
  <c r="U26" i="5"/>
  <c r="U24" i="5"/>
  <c r="T22" i="5"/>
  <c r="U21" i="5"/>
  <c r="T16" i="5"/>
  <c r="U14" i="5"/>
  <c r="U11" i="5"/>
  <c r="U10" i="5"/>
  <c r="U9" i="5"/>
  <c r="U7" i="5"/>
  <c r="U6" i="5"/>
  <c r="U5" i="5"/>
  <c r="U4" i="5"/>
  <c r="U2" i="5"/>
  <c r="L8" i="5"/>
  <c r="Z8" i="5"/>
  <c r="O10" i="5"/>
  <c r="M11" i="5"/>
  <c r="AA12" i="5"/>
  <c r="Z12" i="5"/>
  <c r="T17" i="5"/>
  <c r="AA18" i="5"/>
  <c r="Z18" i="5"/>
  <c r="Y19" i="5"/>
  <c r="Z19" i="5"/>
  <c r="P25" i="5"/>
  <c r="O24" i="5"/>
  <c r="Y26" i="5"/>
  <c r="Z31" i="5"/>
  <c r="Y32" i="5"/>
  <c r="P33" i="5"/>
  <c r="O32" i="5"/>
  <c r="AA37" i="5"/>
  <c r="T3" i="5"/>
  <c r="N3" i="5"/>
  <c r="U3" i="5"/>
  <c r="O4" i="5"/>
  <c r="O5" i="5"/>
  <c r="O6" i="5"/>
  <c r="T7" i="5"/>
  <c r="T8" i="5"/>
  <c r="Y9" i="5"/>
  <c r="Y10" i="5"/>
  <c r="N11" i="5"/>
  <c r="P12" i="5"/>
  <c r="O11" i="5"/>
  <c r="L12" i="5"/>
  <c r="O13" i="5"/>
  <c r="O12" i="5"/>
  <c r="P13" i="5"/>
  <c r="Z13" i="5"/>
  <c r="AA14" i="5"/>
  <c r="P15" i="5"/>
  <c r="O14" i="5"/>
  <c r="L16" i="5"/>
  <c r="P16" i="5"/>
  <c r="AA17" i="5"/>
  <c r="L17" i="5"/>
  <c r="Y17" i="5"/>
  <c r="M17" i="5"/>
  <c r="N16" i="5"/>
  <c r="P18" i="5"/>
  <c r="O17" i="5"/>
  <c r="L18" i="5"/>
  <c r="P19" i="5"/>
  <c r="O18" i="5"/>
  <c r="O19" i="5"/>
  <c r="P20" i="5"/>
  <c r="Y20" i="5"/>
  <c r="P21" i="5"/>
  <c r="Q21" i="5" s="1"/>
  <c r="O22" i="5"/>
  <c r="O23" i="5"/>
  <c r="P24" i="5"/>
  <c r="L26" i="5"/>
  <c r="O25" i="5"/>
  <c r="Y28" i="5"/>
  <c r="Y29" i="5"/>
  <c r="Z29" i="5"/>
  <c r="P32" i="5"/>
  <c r="Q32" i="5" s="1"/>
  <c r="N33" i="5"/>
  <c r="T34" i="5"/>
  <c r="M7" i="5"/>
  <c r="M9" i="5"/>
  <c r="R9" i="5" s="1"/>
  <c r="AA15" i="5"/>
  <c r="L15" i="5"/>
  <c r="N14" i="5"/>
  <c r="N15" i="5"/>
  <c r="T15" i="5"/>
  <c r="M16" i="5"/>
  <c r="Y23" i="5"/>
  <c r="M23" i="5"/>
  <c r="T23" i="5"/>
  <c r="AA23" i="5"/>
  <c r="T24" i="5"/>
  <c r="N23" i="5"/>
  <c r="L32" i="5"/>
  <c r="M36" i="5"/>
  <c r="M37" i="5"/>
  <c r="AA38" i="5"/>
  <c r="L38" i="5"/>
  <c r="N38" i="5"/>
  <c r="T38" i="5"/>
  <c r="M39" i="5"/>
  <c r="N39" i="5"/>
  <c r="P44" i="5"/>
  <c r="Q44" i="5" s="1"/>
  <c r="O43" i="5"/>
  <c r="Y35" i="5"/>
  <c r="M35" i="5"/>
  <c r="T35" i="5"/>
  <c r="AA35" i="5"/>
  <c r="T36" i="5"/>
  <c r="N35" i="5"/>
  <c r="Q35" i="5" s="1"/>
  <c r="N36" i="5"/>
  <c r="T37" i="5"/>
  <c r="N37" i="5"/>
  <c r="AA40" i="5"/>
  <c r="L40" i="5"/>
  <c r="Y40" i="5"/>
  <c r="T47" i="5"/>
  <c r="M14" i="5"/>
  <c r="AA19" i="5"/>
  <c r="L19" i="5"/>
  <c r="N19" i="5"/>
  <c r="T19" i="5"/>
  <c r="AA20" i="5"/>
  <c r="P23" i="5"/>
  <c r="AA29" i="5"/>
  <c r="L29" i="5"/>
  <c r="N29" i="5"/>
  <c r="T29" i="5"/>
  <c r="Y31" i="5"/>
  <c r="M31" i="5"/>
  <c r="T31" i="5"/>
  <c r="AA31" i="5"/>
  <c r="T32" i="5"/>
  <c r="N31" i="5"/>
  <c r="Q31" i="5" s="1"/>
  <c r="O36" i="5"/>
  <c r="P37" i="5"/>
  <c r="P43" i="5"/>
  <c r="Q43" i="5" s="1"/>
  <c r="L43" i="5"/>
  <c r="O42" i="5"/>
  <c r="L45" i="5"/>
  <c r="AA25" i="5"/>
  <c r="L25" i="5"/>
  <c r="N25" i="5"/>
  <c r="T25" i="5"/>
  <c r="Y27" i="5"/>
  <c r="M27" i="5"/>
  <c r="T27" i="5"/>
  <c r="AA27" i="5"/>
  <c r="T28" i="5"/>
  <c r="N27" i="5"/>
  <c r="N28" i="5"/>
  <c r="Q28" i="5" s="1"/>
  <c r="L36" i="5"/>
  <c r="Y36" i="5"/>
  <c r="L37" i="5"/>
  <c r="Y37" i="5"/>
  <c r="P40" i="5"/>
  <c r="O39" i="5"/>
  <c r="T40" i="5"/>
  <c r="T42" i="5"/>
  <c r="N41" i="5"/>
  <c r="Y42" i="5"/>
  <c r="N42" i="5"/>
  <c r="Q42" i="5" s="1"/>
  <c r="AA42" i="5"/>
  <c r="L42" i="5"/>
  <c r="L46" i="5"/>
  <c r="O46" i="5"/>
  <c r="O45" i="5"/>
  <c r="O51" i="5"/>
  <c r="M12" i="5"/>
  <c r="M18" i="5"/>
  <c r="M20" i="5"/>
  <c r="N40" i="5"/>
  <c r="O41" i="5"/>
  <c r="T41" i="5"/>
  <c r="Y44" i="5"/>
  <c r="AD44" i="5" s="1"/>
  <c r="AO44" i="5" s="1"/>
  <c r="O47" i="5"/>
  <c r="P49" i="5"/>
  <c r="O48" i="5"/>
  <c r="R48" i="5" s="1"/>
  <c r="P51" i="5"/>
  <c r="L51" i="5"/>
  <c r="O50" i="5"/>
  <c r="L52" i="5"/>
  <c r="P53" i="5"/>
  <c r="Q53" i="5" s="1"/>
  <c r="O52" i="5"/>
  <c r="P58" i="5"/>
  <c r="L58" i="5"/>
  <c r="O57" i="5"/>
  <c r="P70" i="5"/>
  <c r="O69" i="5"/>
  <c r="L44" i="5"/>
  <c r="AA44" i="5"/>
  <c r="AA45" i="5"/>
  <c r="M45" i="5"/>
  <c r="L47" i="5"/>
  <c r="T48" i="5"/>
  <c r="N47" i="5"/>
  <c r="Y48" i="5"/>
  <c r="L48" i="5"/>
  <c r="AA48" i="5"/>
  <c r="P50" i="5"/>
  <c r="L50" i="5"/>
  <c r="O49" i="5"/>
  <c r="P54" i="5"/>
  <c r="L54" i="5"/>
  <c r="O53" i="5"/>
  <c r="AA60" i="5"/>
  <c r="Y46" i="5"/>
  <c r="Y47" i="5"/>
  <c r="M47" i="5"/>
  <c r="M46" i="5"/>
  <c r="T49" i="5"/>
  <c r="AA49" i="5"/>
  <c r="L49" i="5"/>
  <c r="P55" i="5"/>
  <c r="Y56" i="5"/>
  <c r="T56" i="5"/>
  <c r="N55" i="5"/>
  <c r="P56" i="5"/>
  <c r="AA56" i="5"/>
  <c r="T57" i="5"/>
  <c r="N56" i="5"/>
  <c r="AA57" i="5"/>
  <c r="L57" i="5"/>
  <c r="M59" i="5"/>
  <c r="L60" i="5"/>
  <c r="T61" i="5"/>
  <c r="N60" i="5"/>
  <c r="AA61" i="5"/>
  <c r="L61" i="5"/>
  <c r="M61" i="5"/>
  <c r="Y61" i="5"/>
  <c r="N61" i="5"/>
  <c r="AA62" i="5"/>
  <c r="P57" i="5"/>
  <c r="O56" i="5"/>
  <c r="O59" i="5"/>
  <c r="P59" i="5"/>
  <c r="Y60" i="5"/>
  <c r="M60" i="5"/>
  <c r="P61" i="5"/>
  <c r="O60" i="5"/>
  <c r="P62" i="5"/>
  <c r="O61" i="5"/>
  <c r="P66" i="5"/>
  <c r="O65" i="5"/>
  <c r="L75" i="5"/>
  <c r="O74" i="5"/>
  <c r="Y52" i="5"/>
  <c r="T52" i="5"/>
  <c r="N51" i="5"/>
  <c r="AA52" i="5"/>
  <c r="T53" i="5"/>
  <c r="N52" i="5"/>
  <c r="AA53" i="5"/>
  <c r="L53" i="5"/>
  <c r="O54" i="5"/>
  <c r="L59" i="5"/>
  <c r="AA64" i="5"/>
  <c r="P65" i="5"/>
  <c r="O64" i="5"/>
  <c r="P64" i="5"/>
  <c r="Y72" i="5"/>
  <c r="T72" i="5"/>
  <c r="N71" i="5"/>
  <c r="Q71" i="5" s="1"/>
  <c r="AA72" i="5"/>
  <c r="L72" i="5"/>
  <c r="Y51" i="5"/>
  <c r="Y55" i="5"/>
  <c r="T65" i="5"/>
  <c r="N64" i="5"/>
  <c r="AA65" i="5"/>
  <c r="L65" i="5"/>
  <c r="AA66" i="5"/>
  <c r="O66" i="5"/>
  <c r="P69" i="5"/>
  <c r="O68" i="5"/>
  <c r="M71" i="5"/>
  <c r="O71" i="5"/>
  <c r="P74" i="5"/>
  <c r="O73" i="5"/>
  <c r="O75" i="5"/>
  <c r="R75" i="5" s="1"/>
  <c r="P76" i="5"/>
  <c r="P82" i="5"/>
  <c r="O81" i="5"/>
  <c r="Y68" i="5"/>
  <c r="T68" i="5"/>
  <c r="N67" i="5"/>
  <c r="R67" i="5" s="1"/>
  <c r="M68" i="5"/>
  <c r="T73" i="5"/>
  <c r="N72" i="5"/>
  <c r="AA73" i="5"/>
  <c r="L73" i="5"/>
  <c r="AA74" i="5"/>
  <c r="L79" i="5"/>
  <c r="O79" i="5"/>
  <c r="O78" i="5"/>
  <c r="P79" i="5"/>
  <c r="AA90" i="5"/>
  <c r="Y90" i="5"/>
  <c r="L90" i="5"/>
  <c r="T90" i="5"/>
  <c r="N89" i="5"/>
  <c r="Y64" i="5"/>
  <c r="T64" i="5"/>
  <c r="N63" i="5"/>
  <c r="R63" i="5" s="1"/>
  <c r="M64" i="5"/>
  <c r="AA68" i="5"/>
  <c r="T69" i="5"/>
  <c r="N68" i="5"/>
  <c r="AA69" i="5"/>
  <c r="L69" i="5"/>
  <c r="AA70" i="5"/>
  <c r="O70" i="5"/>
  <c r="P73" i="5"/>
  <c r="O72" i="5"/>
  <c r="L76" i="5"/>
  <c r="AA78" i="5"/>
  <c r="L78" i="5"/>
  <c r="N77" i="5"/>
  <c r="Y78" i="5"/>
  <c r="N78" i="5"/>
  <c r="T89" i="5"/>
  <c r="N88" i="5"/>
  <c r="Y89" i="5"/>
  <c r="L89" i="5"/>
  <c r="M89" i="5"/>
  <c r="AA89" i="5"/>
  <c r="M62" i="5"/>
  <c r="R62" i="5" s="1"/>
  <c r="M66" i="5"/>
  <c r="M70" i="5"/>
  <c r="M74" i="5"/>
  <c r="Y75" i="5"/>
  <c r="P78" i="5"/>
  <c r="O77" i="5"/>
  <c r="O84" i="5"/>
  <c r="O83" i="5"/>
  <c r="Q83" i="5" s="1"/>
  <c r="L62" i="5"/>
  <c r="L66" i="5"/>
  <c r="L70" i="5"/>
  <c r="L74" i="5"/>
  <c r="Y76" i="5"/>
  <c r="M76" i="5"/>
  <c r="T76" i="5"/>
  <c r="AA76" i="5"/>
  <c r="T77" i="5"/>
  <c r="N76" i="5"/>
  <c r="O82" i="5"/>
  <c r="L84" i="5"/>
  <c r="AA86" i="5"/>
  <c r="L86" i="5"/>
  <c r="N85" i="5"/>
  <c r="Q85" i="5" s="1"/>
  <c r="Y86" i="5"/>
  <c r="N86" i="5"/>
  <c r="Y88" i="5"/>
  <c r="M88" i="5"/>
  <c r="AA88" i="5"/>
  <c r="Y80" i="5"/>
  <c r="M80" i="5"/>
  <c r="T80" i="5"/>
  <c r="AA80" i="5"/>
  <c r="T81" i="5"/>
  <c r="N80" i="5"/>
  <c r="N81" i="5"/>
  <c r="P86" i="5"/>
  <c r="O85" i="5"/>
  <c r="P87" i="5"/>
  <c r="P88" i="5"/>
  <c r="Q88" i="5" s="1"/>
  <c r="L80" i="5"/>
  <c r="M81" i="5"/>
  <c r="AA81" i="5"/>
  <c r="AA82" i="5"/>
  <c r="L82" i="5"/>
  <c r="N82" i="5"/>
  <c r="T82" i="5"/>
  <c r="Y84" i="5"/>
  <c r="M84" i="5"/>
  <c r="T84" i="5"/>
  <c r="AA84" i="5"/>
  <c r="T85" i="5"/>
  <c r="N84" i="5"/>
  <c r="O87" i="5"/>
  <c r="H31" i="2"/>
  <c r="AK14" i="3"/>
  <c r="AB2" i="3"/>
  <c r="AB31" i="3"/>
  <c r="AB4" i="3"/>
  <c r="AB13" i="3"/>
  <c r="AA2" i="3"/>
  <c r="AA5" i="3"/>
  <c r="AB10" i="3"/>
  <c r="AA12" i="3"/>
  <c r="AA34" i="3"/>
  <c r="AA14" i="3"/>
  <c r="AA20" i="3"/>
  <c r="AA10" i="3"/>
  <c r="AA11" i="3"/>
  <c r="AB18" i="3"/>
  <c r="AA19" i="3"/>
  <c r="AA26" i="3"/>
  <c r="AA6" i="3"/>
  <c r="U3" i="3"/>
  <c r="T3" i="3"/>
  <c r="Y3" i="3"/>
  <c r="O2" i="3"/>
  <c r="AA3" i="3"/>
  <c r="P3" i="3"/>
  <c r="L3" i="3"/>
  <c r="Z3" i="3"/>
  <c r="P8" i="3"/>
  <c r="U8" i="3"/>
  <c r="AA8" i="3"/>
  <c r="O7" i="3"/>
  <c r="L8" i="3"/>
  <c r="L12" i="3"/>
  <c r="T12" i="3"/>
  <c r="O11" i="3"/>
  <c r="P12" i="3"/>
  <c r="Z12" i="3"/>
  <c r="P7" i="3"/>
  <c r="T7" i="3"/>
  <c r="L7" i="3"/>
  <c r="Z7" i="3"/>
  <c r="O6" i="3"/>
  <c r="P14" i="3"/>
  <c r="O13" i="3"/>
  <c r="AB3" i="3"/>
  <c r="Y23" i="3"/>
  <c r="U24" i="3"/>
  <c r="O24" i="3"/>
  <c r="T24" i="3"/>
  <c r="AA24" i="3"/>
  <c r="L24" i="3"/>
  <c r="P24" i="3"/>
  <c r="O23" i="3"/>
  <c r="U13" i="3"/>
  <c r="P13" i="3"/>
  <c r="O12" i="3"/>
  <c r="AA13" i="3"/>
  <c r="L13" i="3"/>
  <c r="P23" i="3"/>
  <c r="O22" i="3"/>
  <c r="Z23" i="3"/>
  <c r="T9" i="3"/>
  <c r="Z9" i="3"/>
  <c r="L9" i="3"/>
  <c r="O8" i="3"/>
  <c r="P9" i="3"/>
  <c r="Z4" i="3"/>
  <c r="Z10" i="3"/>
  <c r="U14" i="3"/>
  <c r="P15" i="3"/>
  <c r="AA17" i="3"/>
  <c r="T18" i="3"/>
  <c r="P2" i="3"/>
  <c r="P4" i="3"/>
  <c r="AA4" i="3"/>
  <c r="P5" i="3"/>
  <c r="U6" i="3"/>
  <c r="M4" i="3"/>
  <c r="AB5" i="3"/>
  <c r="M6" i="3"/>
  <c r="AB6" i="3"/>
  <c r="AB7" i="3"/>
  <c r="N8" i="3"/>
  <c r="AB9" i="3"/>
  <c r="M10" i="3"/>
  <c r="AB11" i="3"/>
  <c r="N12" i="3"/>
  <c r="AB12" i="3"/>
  <c r="N13" i="3"/>
  <c r="Y13" i="3"/>
  <c r="Y14" i="3"/>
  <c r="Y15" i="3"/>
  <c r="M15" i="3"/>
  <c r="T15" i="3"/>
  <c r="T16" i="3"/>
  <c r="N15" i="3"/>
  <c r="U16" i="3"/>
  <c r="P17" i="3"/>
  <c r="L18" i="3"/>
  <c r="M19" i="3"/>
  <c r="N20" i="3"/>
  <c r="T20" i="3"/>
  <c r="N21" i="3"/>
  <c r="U21" i="3"/>
  <c r="AB21" i="3"/>
  <c r="N22" i="3"/>
  <c r="AB22" i="3"/>
  <c r="N2" i="3"/>
  <c r="Y2" i="3"/>
  <c r="M3" i="3"/>
  <c r="N4" i="3"/>
  <c r="Y4" i="3"/>
  <c r="N5" i="3"/>
  <c r="Y5" i="3"/>
  <c r="N6" i="3"/>
  <c r="U86" i="3"/>
  <c r="U82" i="3"/>
  <c r="T90" i="3"/>
  <c r="U88" i="3"/>
  <c r="U87" i="3"/>
  <c r="U85" i="3"/>
  <c r="U90" i="3"/>
  <c r="U80" i="3"/>
  <c r="U79" i="3"/>
  <c r="U76" i="3"/>
  <c r="U72" i="3"/>
  <c r="U68" i="3"/>
  <c r="U64" i="3"/>
  <c r="U84" i="3"/>
  <c r="T83" i="3"/>
  <c r="U74" i="3"/>
  <c r="U73" i="3"/>
  <c r="U71" i="3"/>
  <c r="T69" i="3"/>
  <c r="T87" i="3"/>
  <c r="T79" i="3"/>
  <c r="U78" i="3"/>
  <c r="U77" i="3"/>
  <c r="U75" i="3"/>
  <c r="T73" i="3"/>
  <c r="U83" i="3"/>
  <c r="U81" i="3"/>
  <c r="U70" i="3"/>
  <c r="U69" i="3"/>
  <c r="U67" i="3"/>
  <c r="T65" i="3"/>
  <c r="U60" i="3"/>
  <c r="T82" i="3"/>
  <c r="U65" i="3"/>
  <c r="U56" i="3"/>
  <c r="U52" i="3"/>
  <c r="T80" i="3"/>
  <c r="T77" i="3"/>
  <c r="U66" i="3"/>
  <c r="U89" i="3"/>
  <c r="U63" i="3"/>
  <c r="T61" i="3"/>
  <c r="U58" i="3"/>
  <c r="U62" i="3"/>
  <c r="U48" i="3"/>
  <c r="U44" i="3"/>
  <c r="U40" i="3"/>
  <c r="U59" i="3"/>
  <c r="T58" i="3"/>
  <c r="U54" i="3"/>
  <c r="U53" i="3"/>
  <c r="X53" i="3" s="1"/>
  <c r="U51" i="3"/>
  <c r="U49" i="3"/>
  <c r="T48" i="3"/>
  <c r="T57" i="3"/>
  <c r="U47" i="3"/>
  <c r="U43" i="3"/>
  <c r="U50" i="3"/>
  <c r="U45" i="3"/>
  <c r="U36" i="3"/>
  <c r="U32" i="3"/>
  <c r="U28" i="3"/>
  <c r="U61" i="3"/>
  <c r="T45" i="3"/>
  <c r="U42" i="3"/>
  <c r="U41" i="3"/>
  <c r="U39" i="3"/>
  <c r="U37" i="3"/>
  <c r="T36" i="3"/>
  <c r="U33" i="3"/>
  <c r="T32" i="3"/>
  <c r="U29" i="3"/>
  <c r="T28" i="3"/>
  <c r="U25" i="3"/>
  <c r="U57" i="3"/>
  <c r="T49" i="3"/>
  <c r="U46" i="3"/>
  <c r="U35" i="3"/>
  <c r="U31" i="3"/>
  <c r="U27" i="3"/>
  <c r="U23" i="3"/>
  <c r="Y7" i="3"/>
  <c r="T8" i="3"/>
  <c r="Z8" i="3"/>
  <c r="O9" i="3"/>
  <c r="Y9" i="3"/>
  <c r="N10" i="3"/>
  <c r="Y10" i="3"/>
  <c r="AB87" i="3"/>
  <c r="AB83" i="3"/>
  <c r="AB79" i="3"/>
  <c r="AB90" i="3"/>
  <c r="AB88" i="3"/>
  <c r="AB85" i="3"/>
  <c r="AB80" i="3"/>
  <c r="AB77" i="3"/>
  <c r="AB73" i="3"/>
  <c r="AB69" i="3"/>
  <c r="AB65" i="3"/>
  <c r="AA88" i="3"/>
  <c r="AA87" i="3"/>
  <c r="AB86" i="3"/>
  <c r="AB81" i="3"/>
  <c r="AB74" i="3"/>
  <c r="AB71" i="3"/>
  <c r="AA69" i="3"/>
  <c r="AB89" i="3"/>
  <c r="AA85" i="3"/>
  <c r="AB84" i="3"/>
  <c r="AA83" i="3"/>
  <c r="AB78" i="3"/>
  <c r="AB75" i="3"/>
  <c r="AA73" i="3"/>
  <c r="AB72" i="3"/>
  <c r="AB82" i="3"/>
  <c r="AB70" i="3"/>
  <c r="AB67" i="3"/>
  <c r="AA65" i="3"/>
  <c r="AB64" i="3"/>
  <c r="AB61" i="3"/>
  <c r="AA77" i="3"/>
  <c r="AA67" i="3"/>
  <c r="AB57" i="3"/>
  <c r="AB53" i="3"/>
  <c r="AA79" i="3"/>
  <c r="AA71" i="3"/>
  <c r="AB68" i="3"/>
  <c r="AA84" i="3"/>
  <c r="AA75" i="3"/>
  <c r="AB66" i="3"/>
  <c r="AB63" i="3"/>
  <c r="AA61" i="3"/>
  <c r="AB60" i="3"/>
  <c r="AB49" i="3"/>
  <c r="AB45" i="3"/>
  <c r="AB41" i="3"/>
  <c r="AB76" i="3"/>
  <c r="AB54" i="3"/>
  <c r="AB51" i="3"/>
  <c r="AB50" i="3"/>
  <c r="AA49" i="3"/>
  <c r="AB59" i="3"/>
  <c r="AA57" i="3"/>
  <c r="AB56" i="3"/>
  <c r="AB48" i="3"/>
  <c r="AB44" i="3"/>
  <c r="AB52" i="3"/>
  <c r="AB46" i="3"/>
  <c r="AB43" i="3"/>
  <c r="AB37" i="3"/>
  <c r="AA36" i="3"/>
  <c r="AB33" i="3"/>
  <c r="AA32" i="3"/>
  <c r="AB29" i="3"/>
  <c r="AA28" i="3"/>
  <c r="AA63" i="3"/>
  <c r="AB55" i="3"/>
  <c r="AA53" i="3"/>
  <c r="AB47" i="3"/>
  <c r="AB42" i="3"/>
  <c r="AB39" i="3"/>
  <c r="AB38" i="3"/>
  <c r="AB34" i="3"/>
  <c r="AB30" i="3"/>
  <c r="AB26" i="3"/>
  <c r="AB58" i="3"/>
  <c r="AA50" i="3"/>
  <c r="AB36" i="3"/>
  <c r="AB32" i="3"/>
  <c r="AB28" i="3"/>
  <c r="AB24" i="3"/>
  <c r="N11" i="3"/>
  <c r="Y11" i="3"/>
  <c r="Z89" i="3"/>
  <c r="Z85" i="3"/>
  <c r="Z81" i="3"/>
  <c r="Y87" i="3"/>
  <c r="Z90" i="3"/>
  <c r="Z88" i="3"/>
  <c r="Z87" i="3"/>
  <c r="Z86" i="3"/>
  <c r="Y83" i="3"/>
  <c r="Z75" i="3"/>
  <c r="Z71" i="3"/>
  <c r="Z67" i="3"/>
  <c r="Z82" i="3"/>
  <c r="Z80" i="3"/>
  <c r="Y79" i="3"/>
  <c r="Y77" i="3"/>
  <c r="Z84" i="3"/>
  <c r="Z79" i="3"/>
  <c r="Z78" i="3"/>
  <c r="Z77" i="3"/>
  <c r="Z76" i="3"/>
  <c r="Y73" i="3"/>
  <c r="Z63" i="3"/>
  <c r="Z59" i="3"/>
  <c r="Z73" i="3"/>
  <c r="Y61" i="3"/>
  <c r="Z55" i="3"/>
  <c r="Z51" i="3"/>
  <c r="Z72" i="3"/>
  <c r="Z69" i="3"/>
  <c r="Y67" i="3"/>
  <c r="Z83" i="3"/>
  <c r="Z74" i="3"/>
  <c r="Y71" i="3"/>
  <c r="Y69" i="3"/>
  <c r="Z68" i="3"/>
  <c r="Z65" i="3"/>
  <c r="Z64" i="3"/>
  <c r="Y59" i="3"/>
  <c r="Z57" i="3"/>
  <c r="Z56" i="3"/>
  <c r="Y53" i="3"/>
  <c r="Z47" i="3"/>
  <c r="Z43" i="3"/>
  <c r="Z39" i="3"/>
  <c r="Y81" i="3"/>
  <c r="Z61" i="3"/>
  <c r="Y57" i="3"/>
  <c r="Y56" i="3"/>
  <c r="Z48" i="3"/>
  <c r="Z66" i="3"/>
  <c r="Z62" i="3"/>
  <c r="Z60" i="3"/>
  <c r="Z58" i="3"/>
  <c r="Z54" i="3"/>
  <c r="Z53" i="3"/>
  <c r="Z52" i="3"/>
  <c r="Z50" i="3"/>
  <c r="Y49" i="3"/>
  <c r="Z46" i="3"/>
  <c r="Y45" i="3"/>
  <c r="Y65" i="3"/>
  <c r="Y48" i="3"/>
  <c r="Z44" i="3"/>
  <c r="Y41" i="3"/>
  <c r="Y38" i="3"/>
  <c r="Z35" i="3"/>
  <c r="Y34" i="3"/>
  <c r="Z31" i="3"/>
  <c r="Y30" i="3"/>
  <c r="Z27" i="3"/>
  <c r="Z70" i="3"/>
  <c r="Y44" i="3"/>
  <c r="Z36" i="3"/>
  <c r="Z32" i="3"/>
  <c r="Z28" i="3"/>
  <c r="Z24" i="3"/>
  <c r="Y64" i="3"/>
  <c r="Z45" i="3"/>
  <c r="Z42" i="3"/>
  <c r="Z41" i="3"/>
  <c r="Z40" i="3"/>
  <c r="Z38" i="3"/>
  <c r="Z34" i="3"/>
  <c r="Z30" i="3"/>
  <c r="Z26" i="3"/>
  <c r="Z22" i="3"/>
  <c r="Z21" i="3"/>
  <c r="Z16" i="3"/>
  <c r="Y12" i="3"/>
  <c r="T13" i="3"/>
  <c r="Z13" i="3"/>
  <c r="L14" i="3"/>
  <c r="T14" i="3"/>
  <c r="Z14" i="3"/>
  <c r="O15" i="3"/>
  <c r="U15" i="3"/>
  <c r="AB15" i="3"/>
  <c r="L17" i="3"/>
  <c r="Z17" i="3"/>
  <c r="M18" i="3"/>
  <c r="R18" i="3" s="1"/>
  <c r="Z18" i="3"/>
  <c r="O19" i="3"/>
  <c r="U19" i="3"/>
  <c r="AB19" i="3"/>
  <c r="U20" i="3"/>
  <c r="AB20" i="3"/>
  <c r="O20" i="3"/>
  <c r="P21" i="3"/>
  <c r="Q21" i="3" s="1"/>
  <c r="X21" i="3"/>
  <c r="O21" i="3"/>
  <c r="P22" i="3"/>
  <c r="Y24" i="3"/>
  <c r="L26" i="3"/>
  <c r="U26" i="3"/>
  <c r="P27" i="3"/>
  <c r="AB27" i="3"/>
  <c r="Y28" i="3"/>
  <c r="AA30" i="3"/>
  <c r="T31" i="3"/>
  <c r="N30" i="3"/>
  <c r="Y31" i="3"/>
  <c r="N31" i="3"/>
  <c r="AA31" i="3"/>
  <c r="L31" i="3"/>
  <c r="Z33" i="3"/>
  <c r="P34" i="3"/>
  <c r="P35" i="3"/>
  <c r="AB35" i="3"/>
  <c r="Y36" i="3"/>
  <c r="U38" i="3"/>
  <c r="AA40" i="3"/>
  <c r="L40" i="3"/>
  <c r="Y40" i="3"/>
  <c r="N39" i="3"/>
  <c r="M40" i="3"/>
  <c r="T40" i="3"/>
  <c r="T41" i="3"/>
  <c r="Y42" i="3"/>
  <c r="L42" i="3"/>
  <c r="T42" i="3"/>
  <c r="T43" i="3"/>
  <c r="N42" i="3"/>
  <c r="AA43" i="3"/>
  <c r="L43" i="3"/>
  <c r="Y43" i="3"/>
  <c r="M43" i="3"/>
  <c r="P44" i="3"/>
  <c r="O43" i="3"/>
  <c r="O44" i="3"/>
  <c r="Y46" i="3"/>
  <c r="T46" i="3"/>
  <c r="N45" i="3"/>
  <c r="AA46" i="3"/>
  <c r="L46" i="3"/>
  <c r="T6" i="3"/>
  <c r="O10" i="3"/>
  <c r="T11" i="3"/>
  <c r="AA25" i="3"/>
  <c r="L25" i="3"/>
  <c r="Y25" i="3"/>
  <c r="P28" i="3"/>
  <c r="L28" i="3"/>
  <c r="O27" i="3"/>
  <c r="X29" i="3"/>
  <c r="P33" i="3"/>
  <c r="O32" i="3"/>
  <c r="P36" i="3"/>
  <c r="L36" i="3"/>
  <c r="O35" i="3"/>
  <c r="R35" i="3" s="1"/>
  <c r="AA38" i="3"/>
  <c r="AA39" i="3"/>
  <c r="AB40" i="3"/>
  <c r="AA41" i="3"/>
  <c r="AA42" i="3"/>
  <c r="Z49" i="3"/>
  <c r="P51" i="3"/>
  <c r="O50" i="3"/>
  <c r="P50" i="3"/>
  <c r="Z2" i="3"/>
  <c r="O4" i="3"/>
  <c r="T5" i="3"/>
  <c r="Z6" i="3"/>
  <c r="T10" i="3"/>
  <c r="M17" i="3"/>
  <c r="U2" i="3"/>
  <c r="O3" i="3"/>
  <c r="L4" i="3"/>
  <c r="U5" i="3"/>
  <c r="P6" i="3"/>
  <c r="M7" i="3"/>
  <c r="AA7" i="3"/>
  <c r="AB8" i="3"/>
  <c r="U9" i="3"/>
  <c r="AA9" i="3"/>
  <c r="L10" i="3"/>
  <c r="P10" i="3"/>
  <c r="U10" i="3"/>
  <c r="L11" i="3"/>
  <c r="P11" i="3"/>
  <c r="Q11" i="3" s="1"/>
  <c r="U11" i="3"/>
  <c r="M12" i="3"/>
  <c r="R12" i="3" s="1"/>
  <c r="U12" i="3"/>
  <c r="M13" i="3"/>
  <c r="R13" i="3" s="1"/>
  <c r="N14" i="3"/>
  <c r="AB14" i="3"/>
  <c r="L15" i="3"/>
  <c r="Z15" i="3"/>
  <c r="M16" i="3"/>
  <c r="AA16" i="3"/>
  <c r="U17" i="3"/>
  <c r="AB17" i="3"/>
  <c r="U18" i="3"/>
  <c r="L19" i="3"/>
  <c r="Z19" i="3"/>
  <c r="Z20" i="3"/>
  <c r="AA21" i="3"/>
  <c r="AA22" i="3"/>
  <c r="AA23" i="3"/>
  <c r="L23" i="3"/>
  <c r="N23" i="3"/>
  <c r="T23" i="3"/>
  <c r="AB23" i="3"/>
  <c r="M24" i="3"/>
  <c r="N24" i="3"/>
  <c r="AB25" i="3"/>
  <c r="P26" i="3"/>
  <c r="T27" i="3"/>
  <c r="Y27" i="3"/>
  <c r="N27" i="3"/>
  <c r="R27" i="3" s="1"/>
  <c r="AA27" i="3"/>
  <c r="L27" i="3"/>
  <c r="Z29" i="3"/>
  <c r="P31" i="3"/>
  <c r="O33" i="3"/>
  <c r="T35" i="3"/>
  <c r="N34" i="3"/>
  <c r="Y35" i="3"/>
  <c r="N35" i="3"/>
  <c r="AA35" i="3"/>
  <c r="L35" i="3"/>
  <c r="Q39" i="3"/>
  <c r="AD39" i="3" s="1"/>
  <c r="AO39" i="3" s="1"/>
  <c r="T44" i="3"/>
  <c r="AA45" i="3"/>
  <c r="Y47" i="3"/>
  <c r="P48" i="3"/>
  <c r="O47" i="3"/>
  <c r="Y54" i="3"/>
  <c r="L54" i="3"/>
  <c r="AA54" i="3"/>
  <c r="T54" i="3"/>
  <c r="M54" i="3"/>
  <c r="N53" i="3"/>
  <c r="L57" i="3"/>
  <c r="P57" i="3"/>
  <c r="O57" i="3"/>
  <c r="O56" i="3"/>
  <c r="T2" i="3"/>
  <c r="T4" i="3"/>
  <c r="O5" i="3"/>
  <c r="M14" i="3"/>
  <c r="T17" i="3"/>
  <c r="Y18" i="3"/>
  <c r="N17" i="3"/>
  <c r="AA18" i="3"/>
  <c r="P19" i="3"/>
  <c r="L2" i="3"/>
  <c r="L5" i="3"/>
  <c r="L6" i="3"/>
  <c r="M8" i="3"/>
  <c r="N7" i="3"/>
  <c r="AA15" i="3"/>
  <c r="N16" i="3"/>
  <c r="Q16" i="3" s="1"/>
  <c r="AD16" i="3" s="1"/>
  <c r="AO16" i="3" s="1"/>
  <c r="AB16" i="3"/>
  <c r="Y19" i="3"/>
  <c r="T19" i="3"/>
  <c r="Y20" i="3"/>
  <c r="N19" i="3"/>
  <c r="U22" i="3"/>
  <c r="T25" i="3"/>
  <c r="P29" i="3"/>
  <c r="O28" i="3"/>
  <c r="P32" i="3"/>
  <c r="L32" i="3"/>
  <c r="O31" i="3"/>
  <c r="T33" i="3"/>
  <c r="P37" i="3"/>
  <c r="O36" i="3"/>
  <c r="T52" i="3"/>
  <c r="AB62" i="3"/>
  <c r="N25" i="3"/>
  <c r="R25" i="3" s="1"/>
  <c r="O26" i="3"/>
  <c r="T26" i="3"/>
  <c r="N29" i="3"/>
  <c r="Y29" i="3"/>
  <c r="O30" i="3"/>
  <c r="T30" i="3"/>
  <c r="N33" i="3"/>
  <c r="Y33" i="3"/>
  <c r="O34" i="3"/>
  <c r="T34" i="3"/>
  <c r="N37" i="3"/>
  <c r="Y37" i="3"/>
  <c r="O38" i="3"/>
  <c r="R38" i="3" s="1"/>
  <c r="T38" i="3"/>
  <c r="L39" i="3"/>
  <c r="L41" i="3"/>
  <c r="M45" i="3"/>
  <c r="T51" i="3"/>
  <c r="N50" i="3"/>
  <c r="Y51" i="3"/>
  <c r="L51" i="3"/>
  <c r="AA51" i="3"/>
  <c r="P52" i="3"/>
  <c r="O51" i="3"/>
  <c r="L29" i="3"/>
  <c r="AA29" i="3"/>
  <c r="L33" i="3"/>
  <c r="AA33" i="3"/>
  <c r="L37" i="3"/>
  <c r="AA37" i="3"/>
  <c r="T39" i="3"/>
  <c r="O40" i="3"/>
  <c r="O41" i="3"/>
  <c r="R41" i="3" s="1"/>
  <c r="O42" i="3"/>
  <c r="T47" i="3"/>
  <c r="N46" i="3"/>
  <c r="AA47" i="3"/>
  <c r="L47" i="3"/>
  <c r="AA48" i="3"/>
  <c r="P49" i="3"/>
  <c r="L49" i="3"/>
  <c r="O48" i="3"/>
  <c r="Y50" i="3"/>
  <c r="M51" i="3"/>
  <c r="M53" i="3"/>
  <c r="T55" i="3"/>
  <c r="N54" i="3"/>
  <c r="Q54" i="3" s="1"/>
  <c r="Y55" i="3"/>
  <c r="L55" i="3"/>
  <c r="AA55" i="3"/>
  <c r="M55" i="3"/>
  <c r="P56" i="3"/>
  <c r="O55" i="3"/>
  <c r="Q55" i="3" s="1"/>
  <c r="P64" i="3"/>
  <c r="O63" i="3"/>
  <c r="O64" i="3"/>
  <c r="P63" i="3"/>
  <c r="P85" i="3"/>
  <c r="O84" i="3"/>
  <c r="P40" i="3"/>
  <c r="O39" i="3"/>
  <c r="AA44" i="3"/>
  <c r="P47" i="3"/>
  <c r="Q47" i="3" s="1"/>
  <c r="O46" i="3"/>
  <c r="AA52" i="3"/>
  <c r="L52" i="3"/>
  <c r="Y52" i="3"/>
  <c r="N51" i="3"/>
  <c r="M52" i="3"/>
  <c r="P53" i="3"/>
  <c r="O53" i="3"/>
  <c r="O52" i="3"/>
  <c r="L53" i="3"/>
  <c r="M44" i="3"/>
  <c r="M48" i="3"/>
  <c r="N49" i="3"/>
  <c r="T50" i="3"/>
  <c r="AA56" i="3"/>
  <c r="L56" i="3"/>
  <c r="N56" i="3"/>
  <c r="T56" i="3"/>
  <c r="Y58" i="3"/>
  <c r="AA58" i="3"/>
  <c r="L58" i="3"/>
  <c r="O58" i="3"/>
  <c r="R65" i="3"/>
  <c r="AA76" i="3"/>
  <c r="L76" i="3"/>
  <c r="Y76" i="3"/>
  <c r="N75" i="3"/>
  <c r="M76" i="3"/>
  <c r="T76" i="3"/>
  <c r="M75" i="3"/>
  <c r="N76" i="3"/>
  <c r="P77" i="3"/>
  <c r="O77" i="3"/>
  <c r="O76" i="3"/>
  <c r="L77" i="3"/>
  <c r="L79" i="3"/>
  <c r="O78" i="3"/>
  <c r="P79" i="3"/>
  <c r="M50" i="3"/>
  <c r="AA68" i="3"/>
  <c r="L68" i="3"/>
  <c r="N67" i="3"/>
  <c r="T68" i="3"/>
  <c r="M68" i="3"/>
  <c r="M67" i="3"/>
  <c r="Y68" i="3"/>
  <c r="L44" i="3"/>
  <c r="L48" i="3"/>
  <c r="M56" i="3"/>
  <c r="M58" i="3"/>
  <c r="L59" i="3"/>
  <c r="P60" i="3"/>
  <c r="O59" i="3"/>
  <c r="O61" i="3"/>
  <c r="Q61" i="3" s="1"/>
  <c r="O68" i="3"/>
  <c r="P69" i="3"/>
  <c r="L69" i="3"/>
  <c r="T84" i="3"/>
  <c r="T59" i="3"/>
  <c r="M59" i="3"/>
  <c r="AA59" i="3"/>
  <c r="AA60" i="3"/>
  <c r="L60" i="3"/>
  <c r="N60" i="3"/>
  <c r="T60" i="3"/>
  <c r="Y62" i="3"/>
  <c r="M62" i="3"/>
  <c r="T62" i="3"/>
  <c r="AA62" i="3"/>
  <c r="AE62" i="3" s="1"/>
  <c r="AP62" i="3" s="1"/>
  <c r="T63" i="3"/>
  <c r="N62" i="3"/>
  <c r="Q62" i="3" s="1"/>
  <c r="N63" i="3"/>
  <c r="Y75" i="3"/>
  <c r="P76" i="3"/>
  <c r="O75" i="3"/>
  <c r="N77" i="3"/>
  <c r="AA80" i="3"/>
  <c r="T81" i="3"/>
  <c r="N80" i="3"/>
  <c r="L81" i="3"/>
  <c r="AA81" i="3"/>
  <c r="M81" i="3"/>
  <c r="P68" i="3"/>
  <c r="O67" i="3"/>
  <c r="Y72" i="3"/>
  <c r="Y78" i="3"/>
  <c r="N78" i="3"/>
  <c r="L78" i="3"/>
  <c r="T78" i="3"/>
  <c r="P84" i="3"/>
  <c r="N58" i="3"/>
  <c r="Y60" i="3"/>
  <c r="L63" i="3"/>
  <c r="Y63" i="3"/>
  <c r="O70" i="3"/>
  <c r="O69" i="3"/>
  <c r="P72" i="3"/>
  <c r="O71" i="3"/>
  <c r="O73" i="3"/>
  <c r="O72" i="3"/>
  <c r="P73" i="3"/>
  <c r="M77" i="3"/>
  <c r="AA78" i="3"/>
  <c r="N81" i="3"/>
  <c r="Q81" i="3" s="1"/>
  <c r="AA64" i="3"/>
  <c r="L64" i="3"/>
  <c r="N64" i="3"/>
  <c r="T64" i="3"/>
  <c r="Y66" i="3"/>
  <c r="M66" i="3"/>
  <c r="T66" i="3"/>
  <c r="AA66" i="3"/>
  <c r="T67" i="3"/>
  <c r="N66" i="3"/>
  <c r="L75" i="3"/>
  <c r="O80" i="3"/>
  <c r="O79" i="3"/>
  <c r="P82" i="3"/>
  <c r="O81" i="3"/>
  <c r="N83" i="3"/>
  <c r="R83" i="3" s="1"/>
  <c r="Y85" i="3"/>
  <c r="AA72" i="3"/>
  <c r="L72" i="3"/>
  <c r="N72" i="3"/>
  <c r="T72" i="3"/>
  <c r="Y74" i="3"/>
  <c r="M74" i="3"/>
  <c r="T74" i="3"/>
  <c r="AA74" i="3"/>
  <c r="T75" i="3"/>
  <c r="N74" i="3"/>
  <c r="Q74" i="3" s="1"/>
  <c r="Y80" i="3"/>
  <c r="M80" i="3"/>
  <c r="AA86" i="3"/>
  <c r="L86" i="3"/>
  <c r="Y86" i="3"/>
  <c r="N85" i="3"/>
  <c r="M86" i="3"/>
  <c r="T86" i="3"/>
  <c r="Y88" i="3"/>
  <c r="L88" i="3"/>
  <c r="T88" i="3"/>
  <c r="T89" i="3"/>
  <c r="N88" i="3"/>
  <c r="Y89" i="3"/>
  <c r="L89" i="3"/>
  <c r="AA89" i="3"/>
  <c r="M89" i="3"/>
  <c r="R89" i="3" s="1"/>
  <c r="Y70" i="3"/>
  <c r="M70" i="3"/>
  <c r="T70" i="3"/>
  <c r="AA70" i="3"/>
  <c r="T71" i="3"/>
  <c r="N70" i="3"/>
  <c r="N71" i="3"/>
  <c r="M79" i="3"/>
  <c r="N79" i="3"/>
  <c r="AA82" i="3"/>
  <c r="L82" i="3"/>
  <c r="Y82" i="3"/>
  <c r="O82" i="3"/>
  <c r="L83" i="3"/>
  <c r="Y84" i="3"/>
  <c r="M84" i="3"/>
  <c r="Q89" i="3"/>
  <c r="L85" i="3"/>
  <c r="L87" i="3"/>
  <c r="AA90" i="3"/>
  <c r="Y90" i="3"/>
  <c r="L90" i="3"/>
  <c r="T85" i="3"/>
  <c r="N84" i="3"/>
  <c r="O86" i="3"/>
  <c r="O87" i="3"/>
  <c r="R87" i="3" s="1"/>
  <c r="O88" i="3"/>
  <c r="P86" i="3"/>
  <c r="O85" i="3"/>
  <c r="H90" i="9"/>
  <c r="J90" i="9" s="1"/>
  <c r="G90" i="9"/>
  <c r="H89" i="9"/>
  <c r="J89" i="9" s="1"/>
  <c r="G89" i="9"/>
  <c r="H88" i="9"/>
  <c r="J88" i="9" s="1"/>
  <c r="L88" i="9" s="1"/>
  <c r="G88" i="9"/>
  <c r="H87" i="9"/>
  <c r="J87" i="9" s="1"/>
  <c r="G87" i="9"/>
  <c r="H86" i="9"/>
  <c r="J86" i="9" s="1"/>
  <c r="G86" i="9"/>
  <c r="H85" i="9"/>
  <c r="J85" i="9" s="1"/>
  <c r="L85" i="9" s="1"/>
  <c r="G85" i="9"/>
  <c r="H84" i="9"/>
  <c r="J84" i="9" s="1"/>
  <c r="L84" i="9" s="1"/>
  <c r="G84" i="9"/>
  <c r="H83" i="9"/>
  <c r="J83" i="9" s="1"/>
  <c r="G83" i="9"/>
  <c r="H82" i="9"/>
  <c r="J82" i="9" s="1"/>
  <c r="G82" i="9"/>
  <c r="H81" i="9"/>
  <c r="J81" i="9" s="1"/>
  <c r="L81" i="9" s="1"/>
  <c r="G81" i="9"/>
  <c r="H80" i="9"/>
  <c r="J80" i="9" s="1"/>
  <c r="G80" i="9"/>
  <c r="H79" i="9"/>
  <c r="J79" i="9" s="1"/>
  <c r="G79" i="9"/>
  <c r="H78" i="9"/>
  <c r="J78" i="9" s="1"/>
  <c r="G78" i="9"/>
  <c r="H77" i="9"/>
  <c r="J77" i="9" s="1"/>
  <c r="L77" i="9" s="1"/>
  <c r="G77" i="9"/>
  <c r="H76" i="9"/>
  <c r="J76" i="9" s="1"/>
  <c r="G76" i="9"/>
  <c r="H75" i="9"/>
  <c r="J75" i="9" s="1"/>
  <c r="G75" i="9"/>
  <c r="H74" i="9"/>
  <c r="J74" i="9" s="1"/>
  <c r="G74" i="9"/>
  <c r="J73" i="9"/>
  <c r="L73" i="9" s="1"/>
  <c r="H73" i="9"/>
  <c r="G73" i="9"/>
  <c r="H72" i="9"/>
  <c r="J72" i="9" s="1"/>
  <c r="L72" i="9" s="1"/>
  <c r="G72" i="9"/>
  <c r="H71" i="9"/>
  <c r="J71" i="9" s="1"/>
  <c r="G71" i="9"/>
  <c r="H70" i="9"/>
  <c r="J70" i="9" s="1"/>
  <c r="G70" i="9"/>
  <c r="H69" i="9"/>
  <c r="J69" i="9" s="1"/>
  <c r="G69" i="9"/>
  <c r="J68" i="9"/>
  <c r="L68" i="9" s="1"/>
  <c r="H68" i="9"/>
  <c r="G68" i="9"/>
  <c r="H67" i="9"/>
  <c r="J67" i="9" s="1"/>
  <c r="G67" i="9"/>
  <c r="H66" i="9"/>
  <c r="J66" i="9" s="1"/>
  <c r="G66" i="9"/>
  <c r="H65" i="9"/>
  <c r="J65" i="9" s="1"/>
  <c r="G65" i="9"/>
  <c r="H64" i="9"/>
  <c r="J64" i="9" s="1"/>
  <c r="G64" i="9"/>
  <c r="H63" i="9"/>
  <c r="J63" i="9" s="1"/>
  <c r="G63" i="9"/>
  <c r="H62" i="9"/>
  <c r="J62" i="9" s="1"/>
  <c r="G62" i="9"/>
  <c r="H61" i="9"/>
  <c r="J61" i="9" s="1"/>
  <c r="G61" i="9"/>
  <c r="H60" i="9"/>
  <c r="J60" i="9" s="1"/>
  <c r="G60" i="9"/>
  <c r="H59" i="9"/>
  <c r="J59" i="9" s="1"/>
  <c r="G59" i="9"/>
  <c r="H58" i="9"/>
  <c r="J58" i="9" s="1"/>
  <c r="G58" i="9"/>
  <c r="H57" i="9"/>
  <c r="J57" i="9" s="1"/>
  <c r="L57" i="9" s="1"/>
  <c r="G57" i="9"/>
  <c r="H56" i="9"/>
  <c r="J56" i="9" s="1"/>
  <c r="L56" i="9" s="1"/>
  <c r="G56" i="9"/>
  <c r="H55" i="9"/>
  <c r="J55" i="9" s="1"/>
  <c r="G55" i="9"/>
  <c r="H54" i="9"/>
  <c r="J54" i="9" s="1"/>
  <c r="G54" i="9"/>
  <c r="J53" i="9"/>
  <c r="H53" i="9"/>
  <c r="G53" i="9"/>
  <c r="H52" i="9"/>
  <c r="J52" i="9" s="1"/>
  <c r="G52" i="9"/>
  <c r="H51" i="9"/>
  <c r="J51" i="9" s="1"/>
  <c r="G51" i="9"/>
  <c r="H50" i="9"/>
  <c r="J50" i="9" s="1"/>
  <c r="G50" i="9"/>
  <c r="H49" i="9"/>
  <c r="J49" i="9" s="1"/>
  <c r="G49" i="9"/>
  <c r="H48" i="9"/>
  <c r="J48" i="9" s="1"/>
  <c r="G48" i="9"/>
  <c r="H47" i="9"/>
  <c r="J47" i="9" s="1"/>
  <c r="G47" i="9"/>
  <c r="H46" i="9"/>
  <c r="J46" i="9" s="1"/>
  <c r="G46" i="9"/>
  <c r="H45" i="9"/>
  <c r="J45" i="9" s="1"/>
  <c r="G45" i="9"/>
  <c r="H44" i="9"/>
  <c r="J44" i="9" s="1"/>
  <c r="G44" i="9"/>
  <c r="H43" i="9"/>
  <c r="J43" i="9" s="1"/>
  <c r="G43" i="9"/>
  <c r="H42" i="9"/>
  <c r="J42" i="9" s="1"/>
  <c r="G42" i="9"/>
  <c r="H41" i="9"/>
  <c r="J41" i="9" s="1"/>
  <c r="G41" i="9"/>
  <c r="H40" i="9"/>
  <c r="J40" i="9" s="1"/>
  <c r="G40" i="9"/>
  <c r="H39" i="9"/>
  <c r="J39" i="9" s="1"/>
  <c r="G39" i="9"/>
  <c r="H38" i="9"/>
  <c r="J38" i="9" s="1"/>
  <c r="G38" i="9"/>
  <c r="H37" i="9"/>
  <c r="J37" i="9" s="1"/>
  <c r="G37" i="9"/>
  <c r="H36" i="9"/>
  <c r="J36" i="9" s="1"/>
  <c r="G36" i="9"/>
  <c r="H35" i="9"/>
  <c r="J35" i="9" s="1"/>
  <c r="G35" i="9"/>
  <c r="H34" i="9"/>
  <c r="J34" i="9" s="1"/>
  <c r="L34" i="9" s="1"/>
  <c r="G34" i="9"/>
  <c r="H33" i="9"/>
  <c r="J33" i="9" s="1"/>
  <c r="G33" i="9"/>
  <c r="L33" i="9" s="1"/>
  <c r="J32" i="9"/>
  <c r="L32" i="9" s="1"/>
  <c r="H32" i="9"/>
  <c r="G32" i="9"/>
  <c r="H31" i="9"/>
  <c r="J31" i="9" s="1"/>
  <c r="G31" i="9"/>
  <c r="H30" i="9"/>
  <c r="J30" i="9" s="1"/>
  <c r="L30" i="9" s="1"/>
  <c r="G30" i="9"/>
  <c r="H29" i="9"/>
  <c r="J29" i="9" s="1"/>
  <c r="G29" i="9"/>
  <c r="L29" i="9" s="1"/>
  <c r="H28" i="9"/>
  <c r="J28" i="9" s="1"/>
  <c r="G28" i="9"/>
  <c r="H27" i="9"/>
  <c r="J27" i="9" s="1"/>
  <c r="G27" i="9"/>
  <c r="H26" i="9"/>
  <c r="J26" i="9" s="1"/>
  <c r="G26" i="9"/>
  <c r="H25" i="9"/>
  <c r="J25" i="9" s="1"/>
  <c r="G25" i="9"/>
  <c r="H24" i="9"/>
  <c r="J24" i="9" s="1"/>
  <c r="L24" i="9" s="1"/>
  <c r="G24" i="9"/>
  <c r="H23" i="9"/>
  <c r="J23" i="9" s="1"/>
  <c r="G23" i="9"/>
  <c r="H22" i="9"/>
  <c r="J22" i="9" s="1"/>
  <c r="G22" i="9"/>
  <c r="H21" i="9"/>
  <c r="J21" i="9" s="1"/>
  <c r="G21" i="9"/>
  <c r="L21" i="9" s="1"/>
  <c r="H20" i="9"/>
  <c r="J20" i="9" s="1"/>
  <c r="G20" i="9"/>
  <c r="H19" i="9"/>
  <c r="J19" i="9" s="1"/>
  <c r="G19" i="9"/>
  <c r="H18" i="9"/>
  <c r="J18" i="9" s="1"/>
  <c r="G18" i="9"/>
  <c r="H17" i="9"/>
  <c r="J17" i="9" s="1"/>
  <c r="G17" i="9"/>
  <c r="H16" i="9"/>
  <c r="J16" i="9" s="1"/>
  <c r="G16" i="9"/>
  <c r="N15" i="9"/>
  <c r="H15" i="9"/>
  <c r="J15" i="9" s="1"/>
  <c r="G15" i="9"/>
  <c r="H14" i="9"/>
  <c r="J14" i="9" s="1"/>
  <c r="G14" i="9"/>
  <c r="H13" i="9"/>
  <c r="J13" i="9" s="1"/>
  <c r="G13" i="9"/>
  <c r="H12" i="9"/>
  <c r="J12" i="9" s="1"/>
  <c r="G12" i="9"/>
  <c r="H11" i="9"/>
  <c r="J11" i="9" s="1"/>
  <c r="G11" i="9"/>
  <c r="H10" i="9"/>
  <c r="J10" i="9" s="1"/>
  <c r="G10" i="9"/>
  <c r="H9" i="9"/>
  <c r="J9" i="9" s="1"/>
  <c r="G9" i="9"/>
  <c r="H8" i="9"/>
  <c r="J8" i="9" s="1"/>
  <c r="G8" i="9"/>
  <c r="H7" i="9"/>
  <c r="J7" i="9" s="1"/>
  <c r="G7" i="9"/>
  <c r="H6" i="9"/>
  <c r="J6" i="9" s="1"/>
  <c r="G6" i="9"/>
  <c r="H5" i="9"/>
  <c r="J5" i="9" s="1"/>
  <c r="G5" i="9"/>
  <c r="H4" i="9"/>
  <c r="J4" i="9" s="1"/>
  <c r="G4" i="9"/>
  <c r="H3" i="9"/>
  <c r="J3" i="9" s="1"/>
  <c r="G3" i="9"/>
  <c r="H2" i="9"/>
  <c r="J2" i="9" s="1"/>
  <c r="G2" i="9"/>
  <c r="L2" i="9" s="1"/>
  <c r="B7" i="11"/>
  <c r="B6" i="11"/>
  <c r="M15" i="10"/>
  <c r="V12" i="9" l="1"/>
  <c r="N17" i="9" s="1"/>
  <c r="V12" i="21"/>
  <c r="V11" i="9"/>
  <c r="N20" i="9" s="1"/>
  <c r="V11" i="21"/>
  <c r="L9" i="9"/>
  <c r="L36" i="9"/>
  <c r="L80" i="9"/>
  <c r="L26" i="9"/>
  <c r="L40" i="9"/>
  <c r="L44" i="9"/>
  <c r="L69" i="9"/>
  <c r="R78" i="3"/>
  <c r="R23" i="3"/>
  <c r="R78" i="5"/>
  <c r="R45" i="5"/>
  <c r="R12" i="5"/>
  <c r="Q8" i="5"/>
  <c r="AV38" i="7"/>
  <c r="AV73" i="7"/>
  <c r="AG34" i="7"/>
  <c r="AC34" i="7" s="1"/>
  <c r="AC7" i="7"/>
  <c r="AC2" i="7"/>
  <c r="AC6" i="7"/>
  <c r="AU38" i="7"/>
  <c r="X37" i="3"/>
  <c r="AU15" i="7"/>
  <c r="AV15" i="7" s="1"/>
  <c r="AG45" i="7"/>
  <c r="AH45" i="7"/>
  <c r="AI45" i="7" s="1"/>
  <c r="AJ45" i="7" s="1"/>
  <c r="AU73" i="7"/>
  <c r="L3" i="9"/>
  <c r="AU65" i="7"/>
  <c r="L89" i="9"/>
  <c r="Q89" i="5"/>
  <c r="AE53" i="5"/>
  <c r="AP53" i="5" s="1"/>
  <c r="AC81" i="7"/>
  <c r="AC58" i="7"/>
  <c r="AN38" i="7"/>
  <c r="AU77" i="7"/>
  <c r="AG46" i="7"/>
  <c r="AH46" i="7"/>
  <c r="AI46" i="7" s="1"/>
  <c r="AJ46" i="7" s="1"/>
  <c r="L7" i="9"/>
  <c r="L4" i="9"/>
  <c r="L35" i="9"/>
  <c r="L42" i="9"/>
  <c r="L60" i="9"/>
  <c r="R46" i="3"/>
  <c r="R57" i="3"/>
  <c r="Q84" i="5"/>
  <c r="Q68" i="5"/>
  <c r="R52" i="5"/>
  <c r="AV77" i="7"/>
  <c r="AC32" i="7"/>
  <c r="AU69" i="7"/>
  <c r="AU40" i="7"/>
  <c r="AU48" i="7"/>
  <c r="AV48" i="7" s="1"/>
  <c r="L19" i="9"/>
  <c r="Q70" i="3"/>
  <c r="AD70" i="3" s="1"/>
  <c r="AO70" i="3" s="1"/>
  <c r="R55" i="3"/>
  <c r="R33" i="3"/>
  <c r="Q81" i="5"/>
  <c r="R83" i="5"/>
  <c r="Q47" i="5"/>
  <c r="AH21" i="7"/>
  <c r="AI21" i="7" s="1"/>
  <c r="AJ21" i="7" s="1"/>
  <c r="AC21" i="7" s="1"/>
  <c r="AU21" i="7" s="1"/>
  <c r="AV21" i="7" s="1"/>
  <c r="AU7" i="7"/>
  <c r="AV7" i="7" s="1"/>
  <c r="AU31" i="7"/>
  <c r="R34" i="3"/>
  <c r="Q20" i="3"/>
  <c r="AE20" i="3" s="1"/>
  <c r="AP20" i="3" s="1"/>
  <c r="Q80" i="5"/>
  <c r="Q60" i="5"/>
  <c r="R44" i="5"/>
  <c r="AH66" i="7"/>
  <c r="AI66" i="7" s="1"/>
  <c r="AJ66" i="7" s="1"/>
  <c r="L65" i="9"/>
  <c r="R63" i="3"/>
  <c r="R45" i="3"/>
  <c r="Q73" i="5"/>
  <c r="Q72" i="5"/>
  <c r="L64" i="9"/>
  <c r="L76" i="9"/>
  <c r="AV17" i="7"/>
  <c r="AU26" i="7"/>
  <c r="R60" i="5"/>
  <c r="L28" i="9"/>
  <c r="R86" i="3"/>
  <c r="R74" i="3"/>
  <c r="Q80" i="3"/>
  <c r="R8" i="3"/>
  <c r="Q87" i="5"/>
  <c r="AE87" i="5" s="1"/>
  <c r="AP87" i="5" s="1"/>
  <c r="AE44" i="5"/>
  <c r="AP44" i="5" s="1"/>
  <c r="AQ44" i="5" s="1"/>
  <c r="Q14" i="5"/>
  <c r="R25" i="5"/>
  <c r="AC64" i="7"/>
  <c r="AU64" i="7" s="1"/>
  <c r="AV64" i="7" s="1"/>
  <c r="AC35" i="7"/>
  <c r="AU6" i="7"/>
  <c r="AG72" i="7"/>
  <c r="AH72" i="7"/>
  <c r="AI72" i="7" s="1"/>
  <c r="AJ72" i="7" s="1"/>
  <c r="AC72" i="7" s="1"/>
  <c r="AU72" i="7" s="1"/>
  <c r="AV72" i="7" s="1"/>
  <c r="AG88" i="7"/>
  <c r="AH88" i="7"/>
  <c r="AI88" i="7" s="1"/>
  <c r="AJ88" i="7" s="1"/>
  <c r="AU74" i="7"/>
  <c r="AV74" i="7" s="1"/>
  <c r="AU43" i="7"/>
  <c r="L38" i="9"/>
  <c r="Q66" i="3"/>
  <c r="R77" i="3"/>
  <c r="Q40" i="3"/>
  <c r="Q29" i="3"/>
  <c r="AE29" i="3" s="1"/>
  <c r="AP29" i="3" s="1"/>
  <c r="R74" i="5"/>
  <c r="R77" i="5"/>
  <c r="Q67" i="5"/>
  <c r="Q46" i="5"/>
  <c r="AD46" i="5" s="1"/>
  <c r="AO46" i="5" s="1"/>
  <c r="Q24" i="5"/>
  <c r="AE24" i="5" s="1"/>
  <c r="AP24" i="5" s="1"/>
  <c r="R4" i="5"/>
  <c r="AH51" i="7"/>
  <c r="AI51" i="7" s="1"/>
  <c r="AJ51" i="7" s="1"/>
  <c r="AC51" i="7" s="1"/>
  <c r="AU79" i="7"/>
  <c r="AV79" i="7" s="1"/>
  <c r="AU36" i="7"/>
  <c r="AV36" i="7" s="1"/>
  <c r="L22" i="9"/>
  <c r="AV32" i="7"/>
  <c r="L18" i="9"/>
  <c r="Q10" i="3"/>
  <c r="R17" i="3"/>
  <c r="Q86" i="5"/>
  <c r="R64" i="5"/>
  <c r="R79" i="5"/>
  <c r="R59" i="5"/>
  <c r="R14" i="5"/>
  <c r="AF14" i="5" s="1"/>
  <c r="AG14" i="5" s="1"/>
  <c r="R17" i="5"/>
  <c r="Q6" i="5"/>
  <c r="AE6" i="5" s="1"/>
  <c r="AP6" i="5" s="1"/>
  <c r="AQ20" i="7"/>
  <c r="AC62" i="7"/>
  <c r="AU62" i="7" s="1"/>
  <c r="AV62" i="7" s="1"/>
  <c r="AV65" i="7"/>
  <c r="AU32" i="7"/>
  <c r="AU80" i="7"/>
  <c r="AV80" i="7" s="1"/>
  <c r="AU34" i="7"/>
  <c r="Q42" i="3"/>
  <c r="R37" i="3"/>
  <c r="AV43" i="7"/>
  <c r="AU18" i="7"/>
  <c r="AV18" i="7" s="1"/>
  <c r="AU24" i="7"/>
  <c r="AV24" i="7" s="1"/>
  <c r="Q75" i="3"/>
  <c r="R7" i="5"/>
  <c r="AV40" i="7"/>
  <c r="AU58" i="7"/>
  <c r="AV58" i="7" s="1"/>
  <c r="AU81" i="7"/>
  <c r="AU17" i="7"/>
  <c r="AU55" i="7"/>
  <c r="Q83" i="3"/>
  <c r="R58" i="3"/>
  <c r="Q22" i="3"/>
  <c r="AD22" i="3" s="1"/>
  <c r="AO22" i="3" s="1"/>
  <c r="R56" i="5"/>
  <c r="R47" i="5"/>
  <c r="Q27" i="5"/>
  <c r="AU53" i="7"/>
  <c r="AV53" i="7" s="1"/>
  <c r="AU5" i="7"/>
  <c r="AV5" i="7" s="1"/>
  <c r="AE22" i="3"/>
  <c r="AP22" i="3" s="1"/>
  <c r="AQ22" i="3" s="1"/>
  <c r="L31" i="9"/>
  <c r="R88" i="3"/>
  <c r="R43" i="3"/>
  <c r="R39" i="3"/>
  <c r="Q63" i="5"/>
  <c r="AE63" i="5" s="1"/>
  <c r="AP63" i="5" s="1"/>
  <c r="Q41" i="5"/>
  <c r="Q16" i="5"/>
  <c r="Q11" i="5"/>
  <c r="Q5" i="5"/>
  <c r="AQ54" i="7"/>
  <c r="AV6" i="7"/>
  <c r="AC84" i="7"/>
  <c r="AN84" i="7" s="1"/>
  <c r="AR84" i="7" s="1"/>
  <c r="AC66" i="7"/>
  <c r="AU66" i="7" s="1"/>
  <c r="AV66" i="7" s="1"/>
  <c r="AC70" i="7"/>
  <c r="AN70" i="7" s="1"/>
  <c r="AR70" i="7" s="1"/>
  <c r="AV69" i="7"/>
  <c r="AG87" i="7"/>
  <c r="AH87" i="7"/>
  <c r="AI87" i="7" s="1"/>
  <c r="AJ87" i="7" s="1"/>
  <c r="AU2" i="7"/>
  <c r="AU49" i="7"/>
  <c r="AV49" i="7" s="1"/>
  <c r="AU59" i="7"/>
  <c r="AV59" i="7" s="1"/>
  <c r="L10" i="9"/>
  <c r="X90" i="5"/>
  <c r="R20" i="5"/>
  <c r="AV78" i="7"/>
  <c r="AV56" i="7"/>
  <c r="AV34" i="7"/>
  <c r="AV55" i="7"/>
  <c r="AU44" i="7"/>
  <c r="AV44" i="7" s="1"/>
  <c r="AH30" i="7"/>
  <c r="AI30" i="7" s="1"/>
  <c r="AJ30" i="7" s="1"/>
  <c r="AG30" i="7"/>
  <c r="L27" i="9"/>
  <c r="R44" i="3"/>
  <c r="Q30" i="3"/>
  <c r="Q6" i="3"/>
  <c r="AD6" i="3" s="1"/>
  <c r="AO6" i="3" s="1"/>
  <c r="Q52" i="5"/>
  <c r="AE52" i="5" s="1"/>
  <c r="AP52" i="5" s="1"/>
  <c r="R55" i="5"/>
  <c r="R18" i="5"/>
  <c r="Q36" i="5"/>
  <c r="R38" i="5"/>
  <c r="AD8" i="5"/>
  <c r="AO8" i="5" s="1"/>
  <c r="Q26" i="5"/>
  <c r="AQ2" i="7"/>
  <c r="AC60" i="7"/>
  <c r="AU60" i="7" s="1"/>
  <c r="AV60" i="7" s="1"/>
  <c r="AV26" i="7"/>
  <c r="AU35" i="7"/>
  <c r="AV35" i="7" s="1"/>
  <c r="AG67" i="7"/>
  <c r="AH67" i="7"/>
  <c r="AI67" i="7" s="1"/>
  <c r="AJ67" i="7" s="1"/>
  <c r="AU61" i="7"/>
  <c r="AV61" i="7" s="1"/>
  <c r="AU68" i="7"/>
  <c r="AV68" i="7" s="1"/>
  <c r="AU51" i="7"/>
  <c r="P3" i="9"/>
  <c r="P7" i="9"/>
  <c r="P11" i="9"/>
  <c r="P15" i="9"/>
  <c r="P19" i="9"/>
  <c r="P23" i="9"/>
  <c r="P27" i="9"/>
  <c r="P31" i="9"/>
  <c r="P35" i="9"/>
  <c r="P39" i="9"/>
  <c r="P43" i="9"/>
  <c r="P47" i="9"/>
  <c r="P51" i="9"/>
  <c r="P55" i="9"/>
  <c r="P59" i="9"/>
  <c r="P67" i="9"/>
  <c r="P75" i="9"/>
  <c r="P83" i="9"/>
  <c r="P9" i="9"/>
  <c r="P21" i="9"/>
  <c r="P33" i="9"/>
  <c r="P45" i="9"/>
  <c r="P57" i="9"/>
  <c r="P73" i="9"/>
  <c r="P85" i="9"/>
  <c r="P4" i="9"/>
  <c r="P8" i="9"/>
  <c r="P12" i="9"/>
  <c r="P16" i="9"/>
  <c r="P20" i="9"/>
  <c r="P24" i="9"/>
  <c r="P28" i="9"/>
  <c r="P32" i="9"/>
  <c r="P36" i="9"/>
  <c r="P40" i="9"/>
  <c r="P44" i="9"/>
  <c r="P48" i="9"/>
  <c r="P52" i="9"/>
  <c r="P56" i="9"/>
  <c r="P60" i="9"/>
  <c r="P64" i="9"/>
  <c r="P68" i="9"/>
  <c r="P72" i="9"/>
  <c r="P76" i="9"/>
  <c r="P80" i="9"/>
  <c r="P84" i="9"/>
  <c r="P13" i="9"/>
  <c r="P29" i="9"/>
  <c r="P41" i="9"/>
  <c r="P53" i="9"/>
  <c r="P65" i="9"/>
  <c r="P81" i="9"/>
  <c r="P6" i="9"/>
  <c r="P10" i="9"/>
  <c r="P14" i="9"/>
  <c r="P18" i="9"/>
  <c r="P22" i="9"/>
  <c r="P26" i="9"/>
  <c r="P30" i="9"/>
  <c r="P34" i="9"/>
  <c r="P38" i="9"/>
  <c r="P42" i="9"/>
  <c r="P46" i="9"/>
  <c r="P50" i="9"/>
  <c r="P54" i="9"/>
  <c r="P58" i="9"/>
  <c r="P62" i="9"/>
  <c r="P66" i="9"/>
  <c r="P70" i="9"/>
  <c r="P74" i="9"/>
  <c r="P78" i="9"/>
  <c r="P82" i="9"/>
  <c r="P86" i="9"/>
  <c r="P90" i="9"/>
  <c r="P63" i="9"/>
  <c r="P71" i="9"/>
  <c r="P79" i="9"/>
  <c r="P87" i="9"/>
  <c r="P2" i="9"/>
  <c r="P88" i="9"/>
  <c r="P5" i="9"/>
  <c r="P17" i="9"/>
  <c r="P25" i="9"/>
  <c r="P37" i="9"/>
  <c r="P49" i="9"/>
  <c r="P61" i="9"/>
  <c r="P69" i="9"/>
  <c r="P77" i="9"/>
  <c r="P89" i="9"/>
  <c r="AN81" i="7"/>
  <c r="AN77" i="7"/>
  <c r="AR77" i="7" s="1"/>
  <c r="AN61" i="7"/>
  <c r="AR61" i="7" s="1"/>
  <c r="AN66" i="7"/>
  <c r="AR66" i="7" s="1"/>
  <c r="AN56" i="7"/>
  <c r="AR56" i="7" s="1"/>
  <c r="AN58" i="7"/>
  <c r="AR58" i="7" s="1"/>
  <c r="AN15" i="7"/>
  <c r="AR15" i="7" s="1"/>
  <c r="AN40" i="7"/>
  <c r="AR40" i="7" s="1"/>
  <c r="AN51" i="7"/>
  <c r="AN69" i="7"/>
  <c r="AR69" i="7" s="1"/>
  <c r="AN80" i="7"/>
  <c r="AR80" i="7" s="1"/>
  <c r="AN57" i="7"/>
  <c r="AN26" i="7"/>
  <c r="AR26" i="7" s="1"/>
  <c r="AN44" i="7"/>
  <c r="AR44" i="7" s="1"/>
  <c r="AN17" i="7"/>
  <c r="AR17" i="7" s="1"/>
  <c r="AN59" i="7"/>
  <c r="AR59" i="7" s="1"/>
  <c r="AN78" i="7"/>
  <c r="AR78" i="7" s="1"/>
  <c r="AN55" i="7"/>
  <c r="AR55" i="7" s="1"/>
  <c r="AN31" i="7"/>
  <c r="AN68" i="7"/>
  <c r="AR68" i="7" s="1"/>
  <c r="AN7" i="7"/>
  <c r="AR7" i="7" s="1"/>
  <c r="AE11" i="3"/>
  <c r="AP11" i="3" s="1"/>
  <c r="AQ3" i="7"/>
  <c r="AN65" i="7"/>
  <c r="AR65" i="7" s="1"/>
  <c r="AN53" i="7"/>
  <c r="AR53" i="7" s="1"/>
  <c r="AN62" i="7"/>
  <c r="AR62" i="7" s="1"/>
  <c r="AN32" i="7"/>
  <c r="AR32" i="7" s="1"/>
  <c r="AN43" i="7"/>
  <c r="AR43" i="7" s="1"/>
  <c r="AN35" i="7"/>
  <c r="AR35" i="7" s="1"/>
  <c r="AN18" i="7"/>
  <c r="AR18" i="7" s="1"/>
  <c r="AN36" i="7"/>
  <c r="AR36" i="7" s="1"/>
  <c r="AN48" i="7"/>
  <c r="AR48" i="7" s="1"/>
  <c r="AK14" i="5"/>
  <c r="AN2" i="7"/>
  <c r="AN24" i="7"/>
  <c r="AR24" i="7" s="1"/>
  <c r="AN34" i="7"/>
  <c r="AR34" i="7" s="1"/>
  <c r="AN21" i="7"/>
  <c r="AR21" i="7" s="1"/>
  <c r="AN5" i="7"/>
  <c r="AR5" i="7" s="1"/>
  <c r="AN79" i="7"/>
  <c r="AR79" i="7" s="1"/>
  <c r="AN73" i="7"/>
  <c r="AR73" i="7" s="1"/>
  <c r="AN49" i="7"/>
  <c r="AR49" i="7" s="1"/>
  <c r="AN74" i="7"/>
  <c r="AR74" i="7" s="1"/>
  <c r="AN11" i="7"/>
  <c r="AR11" i="7" s="1"/>
  <c r="AN6" i="7"/>
  <c r="AR6" i="7" s="1"/>
  <c r="AQ51" i="7"/>
  <c r="AQ81" i="7"/>
  <c r="AV81" i="7" s="1"/>
  <c r="AQ28" i="7"/>
  <c r="AQ31" i="7"/>
  <c r="AV31" i="7" s="1"/>
  <c r="AH8" i="7"/>
  <c r="AI8" i="7" s="1"/>
  <c r="AJ8" i="7" s="1"/>
  <c r="AG8" i="7"/>
  <c r="AR38" i="7"/>
  <c r="AH9" i="7"/>
  <c r="AI9" i="7" s="1"/>
  <c r="AJ9" i="7" s="1"/>
  <c r="AG9" i="7"/>
  <c r="AG25" i="7"/>
  <c r="AH25" i="7"/>
  <c r="AI25" i="7" s="1"/>
  <c r="AJ25" i="7" s="1"/>
  <c r="AG41" i="7"/>
  <c r="AH41" i="7"/>
  <c r="AI41" i="7" s="1"/>
  <c r="AJ41" i="7" s="1"/>
  <c r="AG39" i="7"/>
  <c r="AH39" i="7"/>
  <c r="AI39" i="7" s="1"/>
  <c r="AJ39" i="7" s="1"/>
  <c r="AG10" i="7"/>
  <c r="AH10" i="7"/>
  <c r="AI10" i="7" s="1"/>
  <c r="AJ10" i="7" s="1"/>
  <c r="AH13" i="7"/>
  <c r="AI13" i="7" s="1"/>
  <c r="AJ13" i="7" s="1"/>
  <c r="AG13" i="7"/>
  <c r="AH37" i="7"/>
  <c r="AI37" i="7" s="1"/>
  <c r="AJ37" i="7" s="1"/>
  <c r="AG37" i="7"/>
  <c r="AG82" i="7"/>
  <c r="AH82" i="7"/>
  <c r="AI82" i="7" s="1"/>
  <c r="AJ82" i="7" s="1"/>
  <c r="AH22" i="7"/>
  <c r="AI22" i="7" s="1"/>
  <c r="AJ22" i="7" s="1"/>
  <c r="AG22" i="7"/>
  <c r="AH86" i="7"/>
  <c r="AI86" i="7" s="1"/>
  <c r="AJ86" i="7" s="1"/>
  <c r="AG86" i="7"/>
  <c r="AC71" i="7"/>
  <c r="AU71" i="7" s="1"/>
  <c r="AV71" i="7" s="1"/>
  <c r="AC47" i="7"/>
  <c r="AU47" i="7" s="1"/>
  <c r="AV47" i="7" s="1"/>
  <c r="AC63" i="7"/>
  <c r="AU63" i="7" s="1"/>
  <c r="AV63" i="7" s="1"/>
  <c r="AC23" i="7"/>
  <c r="AU23" i="7" s="1"/>
  <c r="AV23" i="7" s="1"/>
  <c r="AC75" i="7"/>
  <c r="AU75" i="7" s="1"/>
  <c r="AV75" i="7" s="1"/>
  <c r="AC28" i="7"/>
  <c r="AU28" i="7" s="1"/>
  <c r="AC19" i="7"/>
  <c r="AU19" i="7" s="1"/>
  <c r="AV19" i="7" s="1"/>
  <c r="AC57" i="7"/>
  <c r="AU57" i="7" s="1"/>
  <c r="AG4" i="7"/>
  <c r="AH4" i="7"/>
  <c r="AI4" i="7" s="1"/>
  <c r="AJ4" i="7" s="1"/>
  <c r="AG33" i="7"/>
  <c r="AH33" i="7"/>
  <c r="AI33" i="7" s="1"/>
  <c r="AJ33" i="7" s="1"/>
  <c r="AG83" i="7"/>
  <c r="AH83" i="7"/>
  <c r="AI83" i="7" s="1"/>
  <c r="AJ83" i="7" s="1"/>
  <c r="AC83" i="7" s="1"/>
  <c r="AU83" i="7" s="1"/>
  <c r="AV83" i="7" s="1"/>
  <c r="AC20" i="7"/>
  <c r="AU20" i="7" s="1"/>
  <c r="AC76" i="7"/>
  <c r="AU76" i="7" s="1"/>
  <c r="AV76" i="7" s="1"/>
  <c r="AC50" i="7"/>
  <c r="AU50" i="7" s="1"/>
  <c r="AV50" i="7" s="1"/>
  <c r="AC29" i="7"/>
  <c r="AN29" i="7" s="1"/>
  <c r="AR29" i="7" s="1"/>
  <c r="AC12" i="7"/>
  <c r="AU12" i="7" s="1"/>
  <c r="AV12" i="7" s="1"/>
  <c r="AH42" i="7"/>
  <c r="AI42" i="7" s="1"/>
  <c r="AJ42" i="7" s="1"/>
  <c r="AC42" i="7" s="1"/>
  <c r="AU42" i="7" s="1"/>
  <c r="AV42" i="7" s="1"/>
  <c r="AG42" i="7"/>
  <c r="AG89" i="7"/>
  <c r="AH89" i="7"/>
  <c r="AI89" i="7" s="1"/>
  <c r="AJ89" i="7" s="1"/>
  <c r="AQ57" i="7"/>
  <c r="AC54" i="7"/>
  <c r="AU54" i="7" s="1"/>
  <c r="AC16" i="7"/>
  <c r="AU16" i="7" s="1"/>
  <c r="AV16" i="7" s="1"/>
  <c r="AC85" i="7"/>
  <c r="AN85" i="7" s="1"/>
  <c r="AR85" i="7" s="1"/>
  <c r="AC14" i="7"/>
  <c r="AU14" i="7" s="1"/>
  <c r="AV14" i="7" s="1"/>
  <c r="AC52" i="7"/>
  <c r="AU52" i="7" s="1"/>
  <c r="AV52" i="7" s="1"/>
  <c r="AC27" i="7"/>
  <c r="AU27" i="7" s="1"/>
  <c r="AV27" i="7" s="1"/>
  <c r="AC3" i="7"/>
  <c r="AU3" i="7" s="1"/>
  <c r="AE10" i="3"/>
  <c r="AP10" i="3" s="1"/>
  <c r="AD5" i="5"/>
  <c r="AO5" i="5" s="1"/>
  <c r="X85" i="5"/>
  <c r="AE84" i="5"/>
  <c r="AP84" i="5" s="1"/>
  <c r="X84" i="5"/>
  <c r="R81" i="5"/>
  <c r="AF81" i="5" s="1"/>
  <c r="AG81" i="5" s="1"/>
  <c r="X81" i="5"/>
  <c r="AD80" i="5"/>
  <c r="AO80" i="5" s="1"/>
  <c r="AE86" i="5"/>
  <c r="AP86" i="5" s="1"/>
  <c r="X76" i="5"/>
  <c r="Q78" i="5"/>
  <c r="AE78" i="5" s="1"/>
  <c r="AP78" i="5" s="1"/>
  <c r="R66" i="5"/>
  <c r="R86" i="5"/>
  <c r="AE68" i="5"/>
  <c r="AP68" i="5" s="1"/>
  <c r="Q79" i="5"/>
  <c r="AE79" i="5" s="1"/>
  <c r="AP79" i="5" s="1"/>
  <c r="AE74" i="5"/>
  <c r="AP74" i="5" s="1"/>
  <c r="X73" i="5"/>
  <c r="AD68" i="5"/>
  <c r="AO68" i="5" s="1"/>
  <c r="Q74" i="5"/>
  <c r="Q69" i="5"/>
  <c r="AE69" i="5" s="1"/>
  <c r="AP69" i="5" s="1"/>
  <c r="AD72" i="5"/>
  <c r="AO72" i="5" s="1"/>
  <c r="X52" i="5"/>
  <c r="Q66" i="5"/>
  <c r="AF66" i="5" s="1"/>
  <c r="AG66" i="5" s="1"/>
  <c r="Q61" i="5"/>
  <c r="R69" i="5"/>
  <c r="R61" i="5"/>
  <c r="X61" i="5"/>
  <c r="Q56" i="5"/>
  <c r="AE56" i="5" s="1"/>
  <c r="AP56" i="5" s="1"/>
  <c r="Q55" i="5"/>
  <c r="R46" i="5"/>
  <c r="Q40" i="5"/>
  <c r="AD40" i="5" s="1"/>
  <c r="AO40" i="5" s="1"/>
  <c r="AE27" i="5"/>
  <c r="AP27" i="5" s="1"/>
  <c r="X25" i="5"/>
  <c r="Q37" i="5"/>
  <c r="AE31" i="5"/>
  <c r="AP31" i="5" s="1"/>
  <c r="X29" i="5"/>
  <c r="Q23" i="5"/>
  <c r="AE23" i="5" s="1"/>
  <c r="AP23" i="5" s="1"/>
  <c r="Q48" i="5"/>
  <c r="AE48" i="5" s="1"/>
  <c r="AP48" i="5" s="1"/>
  <c r="X37" i="5"/>
  <c r="AE35" i="5"/>
  <c r="AP35" i="5" s="1"/>
  <c r="R36" i="5"/>
  <c r="AF36" i="5" s="1"/>
  <c r="AH36" i="5" s="1"/>
  <c r="AI36" i="5" s="1"/>
  <c r="AJ36" i="5" s="1"/>
  <c r="R16" i="5"/>
  <c r="X34" i="5"/>
  <c r="Q19" i="5"/>
  <c r="AD19" i="5" s="1"/>
  <c r="AO19" i="5" s="1"/>
  <c r="R19" i="5"/>
  <c r="Q15" i="5"/>
  <c r="Q12" i="5"/>
  <c r="AD12" i="5" s="1"/>
  <c r="AO12" i="5" s="1"/>
  <c r="X8" i="5"/>
  <c r="Q33" i="5"/>
  <c r="AD26" i="5"/>
  <c r="AO26" i="5" s="1"/>
  <c r="X17" i="5"/>
  <c r="R11" i="5"/>
  <c r="AF11" i="5" s="1"/>
  <c r="X12" i="5"/>
  <c r="AF44" i="5"/>
  <c r="AG44" i="5" s="1"/>
  <c r="X44" i="5"/>
  <c r="X21" i="5"/>
  <c r="X39" i="5"/>
  <c r="X51" i="5"/>
  <c r="X54" i="5"/>
  <c r="X70" i="5"/>
  <c r="X86" i="5"/>
  <c r="AF86" i="5"/>
  <c r="AH86" i="5" s="1"/>
  <c r="AI86" i="5" s="1"/>
  <c r="AJ86" i="5" s="1"/>
  <c r="X75" i="5"/>
  <c r="X87" i="5"/>
  <c r="AH83" i="5"/>
  <c r="AI83" i="5" s="1"/>
  <c r="AJ83" i="5" s="1"/>
  <c r="AC83" i="5" s="1"/>
  <c r="AF83" i="5"/>
  <c r="X83" i="5"/>
  <c r="AG83" i="5"/>
  <c r="Q45" i="5"/>
  <c r="AD45" i="5" s="1"/>
  <c r="AO45" i="5" s="1"/>
  <c r="R32" i="5"/>
  <c r="AF32" i="5" s="1"/>
  <c r="X11" i="5"/>
  <c r="Q3" i="5"/>
  <c r="AD3" i="5" s="1"/>
  <c r="AO3" i="5" s="1"/>
  <c r="X9" i="5"/>
  <c r="R5" i="5"/>
  <c r="AF5" i="5" s="1"/>
  <c r="R8" i="5"/>
  <c r="AF8" i="5" s="1"/>
  <c r="AE8" i="5"/>
  <c r="AP8" i="5" s="1"/>
  <c r="AQ8" i="5" s="1"/>
  <c r="AE47" i="5"/>
  <c r="AP47" i="5" s="1"/>
  <c r="AE21" i="5"/>
  <c r="AP21" i="5" s="1"/>
  <c r="R3" i="5"/>
  <c r="R84" i="5"/>
  <c r="AF84" i="5" s="1"/>
  <c r="AE80" i="5"/>
  <c r="AP80" i="5" s="1"/>
  <c r="AE88" i="5"/>
  <c r="AP88" i="5" s="1"/>
  <c r="AD86" i="5"/>
  <c r="AO86" i="5" s="1"/>
  <c r="R76" i="5"/>
  <c r="AD89" i="5"/>
  <c r="AO89" i="5" s="1"/>
  <c r="R68" i="5"/>
  <c r="Q76" i="5"/>
  <c r="R85" i="5"/>
  <c r="AF85" i="5" s="1"/>
  <c r="AG85" i="5" s="1"/>
  <c r="AE72" i="5"/>
  <c r="AP72" i="5" s="1"/>
  <c r="Q65" i="5"/>
  <c r="AE65" i="5" s="1"/>
  <c r="AP65" i="5" s="1"/>
  <c r="R65" i="5"/>
  <c r="X53" i="5"/>
  <c r="AD52" i="5"/>
  <c r="AO52" i="5" s="1"/>
  <c r="Q54" i="5"/>
  <c r="AD54" i="5" s="1"/>
  <c r="AO54" i="5" s="1"/>
  <c r="R54" i="5"/>
  <c r="AD48" i="5"/>
  <c r="AO48" i="5" s="1"/>
  <c r="Q51" i="5"/>
  <c r="AD51" i="5" s="1"/>
  <c r="AO51" i="5" s="1"/>
  <c r="AE42" i="5"/>
  <c r="AP42" i="5" s="1"/>
  <c r="X42" i="5"/>
  <c r="AD37" i="5"/>
  <c r="AO37" i="5" s="1"/>
  <c r="X27" i="5"/>
  <c r="X31" i="5"/>
  <c r="X47" i="5"/>
  <c r="AF47" i="5"/>
  <c r="AH47" i="5" s="1"/>
  <c r="AI47" i="5" s="1"/>
  <c r="AJ47" i="5" s="1"/>
  <c r="X35" i="5"/>
  <c r="Q75" i="5"/>
  <c r="AF75" i="5" s="1"/>
  <c r="X23" i="5"/>
  <c r="X15" i="5"/>
  <c r="AE15" i="5"/>
  <c r="AP15" i="5" s="1"/>
  <c r="AD28" i="5"/>
  <c r="AO28" i="5" s="1"/>
  <c r="Q20" i="5"/>
  <c r="AD20" i="5" s="1"/>
  <c r="AO20" i="5" s="1"/>
  <c r="AE14" i="5"/>
  <c r="AP14" i="5" s="1"/>
  <c r="X7" i="5"/>
  <c r="AE37" i="5"/>
  <c r="AP37" i="5" s="1"/>
  <c r="AD32" i="5"/>
  <c r="AO32" i="5" s="1"/>
  <c r="X22" i="5"/>
  <c r="AF60" i="5"/>
  <c r="AG60" i="5" s="1"/>
  <c r="X60" i="5"/>
  <c r="X13" i="5"/>
  <c r="AF26" i="5"/>
  <c r="AG26" i="5" s="1"/>
  <c r="X26" i="5"/>
  <c r="X88" i="5"/>
  <c r="X58" i="5"/>
  <c r="AH60" i="5"/>
  <c r="AI60" i="5" s="1"/>
  <c r="AJ60" i="5" s="1"/>
  <c r="Q38" i="5"/>
  <c r="AD38" i="5" s="1"/>
  <c r="AO38" i="5" s="1"/>
  <c r="AD33" i="5"/>
  <c r="AO33" i="5" s="1"/>
  <c r="R28" i="5"/>
  <c r="AF28" i="5" s="1"/>
  <c r="AG28" i="5" s="1"/>
  <c r="AD41" i="5"/>
  <c r="AO41" i="5" s="1"/>
  <c r="AD53" i="5"/>
  <c r="AO53" i="5" s="1"/>
  <c r="AD73" i="5"/>
  <c r="AO73" i="5" s="1"/>
  <c r="AD69" i="5"/>
  <c r="AO69" i="5" s="1"/>
  <c r="AD67" i="5"/>
  <c r="AO67" i="5" s="1"/>
  <c r="AD81" i="5"/>
  <c r="AO81" i="5" s="1"/>
  <c r="X10" i="5"/>
  <c r="R43" i="5"/>
  <c r="AF43" i="5" s="1"/>
  <c r="AG43" i="5" s="1"/>
  <c r="AE36" i="5"/>
  <c r="AP36" i="5" s="1"/>
  <c r="Q30" i="5"/>
  <c r="AD30" i="5" s="1"/>
  <c r="AO30" i="5" s="1"/>
  <c r="R30" i="5"/>
  <c r="AF30" i="5" s="1"/>
  <c r="Q29" i="5"/>
  <c r="R29" i="5"/>
  <c r="Q17" i="5"/>
  <c r="AF17" i="5" s="1"/>
  <c r="Q7" i="5"/>
  <c r="AD7" i="5" s="1"/>
  <c r="AO7" i="5" s="1"/>
  <c r="Q9" i="5"/>
  <c r="AF9" i="5" s="1"/>
  <c r="AE3" i="5"/>
  <c r="AP3" i="5" s="1"/>
  <c r="AE32" i="5"/>
  <c r="AP32" i="5" s="1"/>
  <c r="AE16" i="5"/>
  <c r="AP16" i="5" s="1"/>
  <c r="AE28" i="5"/>
  <c r="AP28" i="5" s="1"/>
  <c r="AE43" i="5"/>
  <c r="AP43" i="5" s="1"/>
  <c r="AE85" i="5"/>
  <c r="AP85" i="5" s="1"/>
  <c r="AD84" i="5"/>
  <c r="AO84" i="5" s="1"/>
  <c r="AE82" i="5"/>
  <c r="AP82" i="5" s="1"/>
  <c r="X80" i="5"/>
  <c r="R88" i="5"/>
  <c r="AF88" i="5" s="1"/>
  <c r="X77" i="5"/>
  <c r="AD76" i="5"/>
  <c r="AO76" i="5" s="1"/>
  <c r="AE89" i="5"/>
  <c r="AP89" i="5" s="1"/>
  <c r="AE73" i="5"/>
  <c r="AP73" i="5" s="1"/>
  <c r="R71" i="5"/>
  <c r="AF71" i="5" s="1"/>
  <c r="AE66" i="5"/>
  <c r="AP66" i="5" s="1"/>
  <c r="X65" i="5"/>
  <c r="R73" i="5"/>
  <c r="AF73" i="5" s="1"/>
  <c r="R72" i="5"/>
  <c r="AF72" i="5" s="1"/>
  <c r="Q62" i="5"/>
  <c r="AD62" i="5" s="1"/>
  <c r="AO62" i="5" s="1"/>
  <c r="AD60" i="5"/>
  <c r="AO60" i="5" s="1"/>
  <c r="R57" i="5"/>
  <c r="Q57" i="5"/>
  <c r="X57" i="5"/>
  <c r="X56" i="5"/>
  <c r="AE60" i="5"/>
  <c r="AP60" i="5" s="1"/>
  <c r="Q50" i="5"/>
  <c r="AD50" i="5" s="1"/>
  <c r="AO50" i="5" s="1"/>
  <c r="R50" i="5"/>
  <c r="Q70" i="5"/>
  <c r="AD70" i="5" s="1"/>
  <c r="AO70" i="5" s="1"/>
  <c r="Q58" i="5"/>
  <c r="AF58" i="5" s="1"/>
  <c r="R58" i="5"/>
  <c r="X41" i="5"/>
  <c r="X40" i="5"/>
  <c r="R27" i="5"/>
  <c r="AF27" i="5" s="1"/>
  <c r="AH27" i="5" s="1"/>
  <c r="AI27" i="5" s="1"/>
  <c r="AJ27" i="5" s="1"/>
  <c r="R42" i="5"/>
  <c r="AF42" i="5" s="1"/>
  <c r="AH42" i="5" s="1"/>
  <c r="AI42" i="5" s="1"/>
  <c r="AJ42" i="5" s="1"/>
  <c r="R31" i="5"/>
  <c r="AF31" i="5" s="1"/>
  <c r="X19" i="5"/>
  <c r="AF19" i="5"/>
  <c r="AG19" i="5" s="1"/>
  <c r="R35" i="5"/>
  <c r="AF35" i="5" s="1"/>
  <c r="AG35" i="5" s="1"/>
  <c r="R39" i="5"/>
  <c r="R23" i="5"/>
  <c r="X3" i="5"/>
  <c r="Q25" i="5"/>
  <c r="AF25" i="5" s="1"/>
  <c r="AG25" i="5" s="1"/>
  <c r="X18" i="5"/>
  <c r="X14" i="5"/>
  <c r="X43" i="5"/>
  <c r="X45" i="5"/>
  <c r="X55" i="5"/>
  <c r="X50" i="5"/>
  <c r="AF78" i="5"/>
  <c r="AG78" i="5" s="1"/>
  <c r="X78" i="5"/>
  <c r="X74" i="5"/>
  <c r="X66" i="5"/>
  <c r="X62" i="5"/>
  <c r="X79" i="5"/>
  <c r="AE5" i="5"/>
  <c r="AP5" i="5" s="1"/>
  <c r="X2" i="5"/>
  <c r="AT33" i="5" s="1"/>
  <c r="Q34" i="5"/>
  <c r="AD34" i="5" s="1"/>
  <c r="AO34" i="5" s="1"/>
  <c r="AD15" i="5"/>
  <c r="AO15" i="5" s="1"/>
  <c r="AD83" i="5"/>
  <c r="AO83" i="5" s="1"/>
  <c r="R34" i="5"/>
  <c r="R15" i="5"/>
  <c r="AF15" i="5" s="1"/>
  <c r="AE11" i="5"/>
  <c r="AP11" i="5" s="1"/>
  <c r="Q10" i="5"/>
  <c r="AE41" i="5"/>
  <c r="AP41" i="5" s="1"/>
  <c r="AE71" i="5"/>
  <c r="AP71" i="5" s="1"/>
  <c r="AE83" i="5"/>
  <c r="AP83" i="5" s="1"/>
  <c r="R6" i="5"/>
  <c r="Q2" i="5"/>
  <c r="AD2" i="5" s="1"/>
  <c r="AO2" i="5" s="1"/>
  <c r="X82" i="5"/>
  <c r="AE81" i="5"/>
  <c r="AP81" i="5" s="1"/>
  <c r="R80" i="5"/>
  <c r="AF80" i="5" s="1"/>
  <c r="AD88" i="5"/>
  <c r="AO88" i="5" s="1"/>
  <c r="AE76" i="5"/>
  <c r="AP76" i="5" s="1"/>
  <c r="R70" i="5"/>
  <c r="R89" i="5"/>
  <c r="AF89" i="5" s="1"/>
  <c r="X89" i="5"/>
  <c r="Q77" i="5"/>
  <c r="AD77" i="5" s="1"/>
  <c r="AO77" i="5" s="1"/>
  <c r="X69" i="5"/>
  <c r="X64" i="5"/>
  <c r="R87" i="5"/>
  <c r="AF68" i="5"/>
  <c r="AG68" i="5" s="1"/>
  <c r="X68" i="5"/>
  <c r="Q82" i="5"/>
  <c r="AD82" i="5" s="1"/>
  <c r="AO82" i="5" s="1"/>
  <c r="AD55" i="5"/>
  <c r="AO55" i="5" s="1"/>
  <c r="X72" i="5"/>
  <c r="Q64" i="5"/>
  <c r="AD64" i="5" s="1"/>
  <c r="AO64" i="5" s="1"/>
  <c r="Q59" i="5"/>
  <c r="AF59" i="5" s="1"/>
  <c r="R82" i="5"/>
  <c r="AD56" i="5"/>
  <c r="AO56" i="5" s="1"/>
  <c r="X49" i="5"/>
  <c r="AD47" i="5"/>
  <c r="AO47" i="5" s="1"/>
  <c r="R51" i="5"/>
  <c r="X48" i="5"/>
  <c r="Q49" i="5"/>
  <c r="AD49" i="5" s="1"/>
  <c r="AO49" i="5" s="1"/>
  <c r="R49" i="5"/>
  <c r="AD42" i="5"/>
  <c r="AO42" i="5" s="1"/>
  <c r="AD36" i="5"/>
  <c r="AO36" i="5" s="1"/>
  <c r="X28" i="5"/>
  <c r="AD27" i="5"/>
  <c r="AO27" i="5" s="1"/>
  <c r="R41" i="5"/>
  <c r="AF41" i="5" s="1"/>
  <c r="X32" i="5"/>
  <c r="AD31" i="5"/>
  <c r="AO31" i="5" s="1"/>
  <c r="R53" i="5"/>
  <c r="AF53" i="5" s="1"/>
  <c r="X36" i="5"/>
  <c r="AD35" i="5"/>
  <c r="AO35" i="5" s="1"/>
  <c r="AF38" i="5"/>
  <c r="AG38" i="5" s="1"/>
  <c r="X38" i="5"/>
  <c r="R37" i="5"/>
  <c r="X24" i="5"/>
  <c r="R21" i="5"/>
  <c r="AF21" i="5" s="1"/>
  <c r="AG21" i="5" s="1"/>
  <c r="Q18" i="5"/>
  <c r="AF18" i="5" s="1"/>
  <c r="Q13" i="5"/>
  <c r="R13" i="5"/>
  <c r="R24" i="5"/>
  <c r="AE12" i="5"/>
  <c r="AP12" i="5" s="1"/>
  <c r="AF16" i="5"/>
  <c r="AH16" i="5" s="1"/>
  <c r="AI16" i="5" s="1"/>
  <c r="AJ16" i="5" s="1"/>
  <c r="X16" i="5"/>
  <c r="X30" i="5"/>
  <c r="AF20" i="5"/>
  <c r="AH20" i="5" s="1"/>
  <c r="AI20" i="5" s="1"/>
  <c r="AJ20" i="5" s="1"/>
  <c r="X20" i="5"/>
  <c r="AH68" i="5"/>
  <c r="AI68" i="5" s="1"/>
  <c r="AJ68" i="5" s="1"/>
  <c r="AF46" i="5"/>
  <c r="AH46" i="5" s="1"/>
  <c r="AI46" i="5" s="1"/>
  <c r="AJ46" i="5" s="1"/>
  <c r="X46" i="5"/>
  <c r="X59" i="5"/>
  <c r="AF63" i="5"/>
  <c r="AH63" i="5" s="1"/>
  <c r="AI63" i="5" s="1"/>
  <c r="AJ63" i="5" s="1"/>
  <c r="X63" i="5"/>
  <c r="X71" i="5"/>
  <c r="AF67" i="5"/>
  <c r="AH67" i="5" s="1"/>
  <c r="AI67" i="5" s="1"/>
  <c r="AJ67" i="5" s="1"/>
  <c r="X67" i="5"/>
  <c r="X6" i="5"/>
  <c r="X5" i="5"/>
  <c r="X4" i="5"/>
  <c r="R40" i="5"/>
  <c r="R33" i="5"/>
  <c r="AE33" i="5"/>
  <c r="AP33" i="5" s="1"/>
  <c r="Q22" i="5"/>
  <c r="R22" i="5"/>
  <c r="AD14" i="5"/>
  <c r="AO14" i="5" s="1"/>
  <c r="AD43" i="5"/>
  <c r="AO43" i="5" s="1"/>
  <c r="AD16" i="5"/>
  <c r="AO16" i="5" s="1"/>
  <c r="AD24" i="5"/>
  <c r="AO24" i="5" s="1"/>
  <c r="AD58" i="5"/>
  <c r="AO58" i="5" s="1"/>
  <c r="AD74" i="5"/>
  <c r="AO74" i="5" s="1"/>
  <c r="AD63" i="5"/>
  <c r="AO63" i="5" s="1"/>
  <c r="AD71" i="5"/>
  <c r="AO71" i="5" s="1"/>
  <c r="AD85" i="5"/>
  <c r="AO85" i="5" s="1"/>
  <c r="Q39" i="5"/>
  <c r="AD21" i="5"/>
  <c r="AO21" i="5" s="1"/>
  <c r="AD11" i="5"/>
  <c r="AO11" i="5" s="1"/>
  <c r="Q4" i="5"/>
  <c r="AD4" i="5" s="1"/>
  <c r="AO4" i="5" s="1"/>
  <c r="R10" i="5"/>
  <c r="AE30" i="5"/>
  <c r="AP30" i="5" s="1"/>
  <c r="AE26" i="5"/>
  <c r="AP26" i="5" s="1"/>
  <c r="AE46" i="5"/>
  <c r="AP46" i="5" s="1"/>
  <c r="AE55" i="5"/>
  <c r="AP55" i="5" s="1"/>
  <c r="AE75" i="5"/>
  <c r="AP75" i="5" s="1"/>
  <c r="AE51" i="5"/>
  <c r="AP51" i="5" s="1"/>
  <c r="AE67" i="5"/>
  <c r="AP67" i="5" s="1"/>
  <c r="X88" i="3"/>
  <c r="Q86" i="3"/>
  <c r="AF86" i="3" s="1"/>
  <c r="Q87" i="3"/>
  <c r="AD87" i="3" s="1"/>
  <c r="AO87" i="3" s="1"/>
  <c r="Q82" i="3"/>
  <c r="AE82" i="3" s="1"/>
  <c r="AP82" i="3" s="1"/>
  <c r="R82" i="3"/>
  <c r="R66" i="3"/>
  <c r="R71" i="3"/>
  <c r="Q71" i="3"/>
  <c r="AD71" i="3" s="1"/>
  <c r="AO71" i="3" s="1"/>
  <c r="X86" i="3"/>
  <c r="AD80" i="3"/>
  <c r="AO80" i="3" s="1"/>
  <c r="AF74" i="3"/>
  <c r="AG74" i="3" s="1"/>
  <c r="X74" i="3"/>
  <c r="R72" i="3"/>
  <c r="R70" i="3"/>
  <c r="X71" i="3"/>
  <c r="AD89" i="3"/>
  <c r="AO89" i="3" s="1"/>
  <c r="R85" i="3"/>
  <c r="AD82" i="3"/>
  <c r="AO82" i="3" s="1"/>
  <c r="AD74" i="3"/>
  <c r="AO74" i="3" s="1"/>
  <c r="Q68" i="3"/>
  <c r="AD68" i="3" s="1"/>
  <c r="AO68" i="3" s="1"/>
  <c r="X85" i="3"/>
  <c r="X70" i="3"/>
  <c r="AE89" i="3"/>
  <c r="AP89" i="3" s="1"/>
  <c r="X89" i="3"/>
  <c r="AF89" i="3"/>
  <c r="AG89" i="3" s="1"/>
  <c r="R80" i="3"/>
  <c r="AE74" i="3"/>
  <c r="AP74" i="3" s="1"/>
  <c r="X72" i="3"/>
  <c r="Q88" i="3"/>
  <c r="AG66" i="3"/>
  <c r="AF66" i="3"/>
  <c r="X66" i="3"/>
  <c r="Q58" i="3"/>
  <c r="AD58" i="3" s="1"/>
  <c r="AO58" i="3" s="1"/>
  <c r="X78" i="3"/>
  <c r="AE81" i="3"/>
  <c r="AP81" i="3" s="1"/>
  <c r="Q76" i="3"/>
  <c r="AE76" i="3" s="1"/>
  <c r="AP76" i="3" s="1"/>
  <c r="X63" i="3"/>
  <c r="AD62" i="3"/>
  <c r="AO62" i="3" s="1"/>
  <c r="AQ62" i="3" s="1"/>
  <c r="X84" i="3"/>
  <c r="Q69" i="3"/>
  <c r="AE69" i="3" s="1"/>
  <c r="AP69" i="3" s="1"/>
  <c r="R69" i="3"/>
  <c r="R56" i="3"/>
  <c r="R50" i="3"/>
  <c r="Q78" i="3"/>
  <c r="AE78" i="3" s="1"/>
  <c r="AP78" i="3" s="1"/>
  <c r="Q77" i="3"/>
  <c r="AE77" i="3" s="1"/>
  <c r="AP77" i="3" s="1"/>
  <c r="R76" i="3"/>
  <c r="R61" i="3"/>
  <c r="AF61" i="3" s="1"/>
  <c r="AE58" i="3"/>
  <c r="AP58" i="3" s="1"/>
  <c r="R48" i="3"/>
  <c r="R52" i="3"/>
  <c r="Q63" i="3"/>
  <c r="AD63" i="3" s="1"/>
  <c r="AO63" i="3" s="1"/>
  <c r="R53" i="3"/>
  <c r="AE47" i="3"/>
  <c r="AP47" i="3" s="1"/>
  <c r="X51" i="3"/>
  <c r="R42" i="3"/>
  <c r="AF42" i="3" s="1"/>
  <c r="Q37" i="3"/>
  <c r="AF37" i="3" s="1"/>
  <c r="AG37" i="3" s="1"/>
  <c r="R30" i="3"/>
  <c r="X19" i="3"/>
  <c r="R14" i="3"/>
  <c r="AD47" i="3"/>
  <c r="AO47" i="3" s="1"/>
  <c r="Q41" i="3"/>
  <c r="AD41" i="3" s="1"/>
  <c r="AO41" i="3" s="1"/>
  <c r="X27" i="3"/>
  <c r="R24" i="3"/>
  <c r="AE21" i="3"/>
  <c r="AP21" i="3" s="1"/>
  <c r="AE16" i="3"/>
  <c r="AP16" i="3" s="1"/>
  <c r="AQ16" i="3" s="1"/>
  <c r="X5" i="3"/>
  <c r="Q43" i="3"/>
  <c r="AD43" i="3" s="1"/>
  <c r="AO43" i="3" s="1"/>
  <c r="AE39" i="3"/>
  <c r="AP39" i="3" s="1"/>
  <c r="AQ39" i="3" s="1"/>
  <c r="Q46" i="3"/>
  <c r="AE46" i="3" s="1"/>
  <c r="AP46" i="3" s="1"/>
  <c r="X46" i="3"/>
  <c r="Q44" i="3"/>
  <c r="X40" i="3"/>
  <c r="AD11" i="3"/>
  <c r="AO11" i="3" s="1"/>
  <c r="AE75" i="3"/>
  <c r="AP75" i="3" s="1"/>
  <c r="X28" i="3"/>
  <c r="X36" i="3"/>
  <c r="AF58" i="3"/>
  <c r="AG58" i="3" s="1"/>
  <c r="X58" i="3"/>
  <c r="AF80" i="3"/>
  <c r="AG80" i="3" s="1"/>
  <c r="X80" i="3"/>
  <c r="X82" i="3"/>
  <c r="X73" i="3"/>
  <c r="X79" i="3"/>
  <c r="R19" i="3"/>
  <c r="Q5" i="3"/>
  <c r="AE5" i="3" s="1"/>
  <c r="AP5" i="3" s="1"/>
  <c r="AD21" i="3"/>
  <c r="AO21" i="3" s="1"/>
  <c r="X24" i="3"/>
  <c r="Q18" i="3"/>
  <c r="AE18" i="3" s="1"/>
  <c r="AP18" i="3" s="1"/>
  <c r="R5" i="3"/>
  <c r="Q8" i="3"/>
  <c r="AD8" i="3" s="1"/>
  <c r="AO8" i="3" s="1"/>
  <c r="Q84" i="3"/>
  <c r="AD84" i="3" s="1"/>
  <c r="AO84" i="3" s="1"/>
  <c r="AE80" i="3"/>
  <c r="AP80" i="3" s="1"/>
  <c r="AD75" i="3"/>
  <c r="AO75" i="3" s="1"/>
  <c r="X60" i="3"/>
  <c r="Q60" i="3"/>
  <c r="AF60" i="3" s="1"/>
  <c r="R60" i="3"/>
  <c r="R67" i="3"/>
  <c r="Q79" i="3"/>
  <c r="AE79" i="3" s="1"/>
  <c r="AP79" i="3" s="1"/>
  <c r="Q56" i="3"/>
  <c r="AE56" i="3" s="1"/>
  <c r="AP56" i="3" s="1"/>
  <c r="AD55" i="3"/>
  <c r="AO55" i="3" s="1"/>
  <c r="R51" i="3"/>
  <c r="Q49" i="3"/>
  <c r="AE49" i="3" s="1"/>
  <c r="AP49" i="3" s="1"/>
  <c r="R49" i="3"/>
  <c r="X38" i="3"/>
  <c r="X34" i="3"/>
  <c r="X30" i="3"/>
  <c r="X26" i="3"/>
  <c r="X52" i="3"/>
  <c r="Q38" i="3"/>
  <c r="AF38" i="3" s="1"/>
  <c r="X33" i="3"/>
  <c r="Q32" i="3"/>
  <c r="AD32" i="3" s="1"/>
  <c r="AO32" i="3" s="1"/>
  <c r="R32" i="3"/>
  <c r="R54" i="3"/>
  <c r="AF54" i="3" s="1"/>
  <c r="AD54" i="3"/>
  <c r="AO54" i="3" s="1"/>
  <c r="Q31" i="3"/>
  <c r="Q26" i="3"/>
  <c r="R26" i="3"/>
  <c r="R16" i="3"/>
  <c r="AF16" i="3" s="1"/>
  <c r="Q51" i="3"/>
  <c r="AE51" i="3" s="1"/>
  <c r="AP51" i="3" s="1"/>
  <c r="AE42" i="3"/>
  <c r="AP42" i="3" s="1"/>
  <c r="Q36" i="3"/>
  <c r="AD36" i="3" s="1"/>
  <c r="AO36" i="3" s="1"/>
  <c r="R36" i="3"/>
  <c r="X11" i="3"/>
  <c r="AD42" i="3"/>
  <c r="AO42" i="3" s="1"/>
  <c r="R40" i="3"/>
  <c r="AF40" i="3" s="1"/>
  <c r="AE40" i="3"/>
  <c r="AP40" i="3" s="1"/>
  <c r="Q35" i="3"/>
  <c r="AD35" i="3" s="1"/>
  <c r="AO35" i="3" s="1"/>
  <c r="AE31" i="3"/>
  <c r="AP31" i="3" s="1"/>
  <c r="X31" i="3"/>
  <c r="Q27" i="3"/>
  <c r="AE27" i="3" s="1"/>
  <c r="AP27" i="3" s="1"/>
  <c r="X13" i="3"/>
  <c r="AE61" i="3"/>
  <c r="AP61" i="3" s="1"/>
  <c r="AE84" i="3"/>
  <c r="AP84" i="3" s="1"/>
  <c r="AD10" i="3"/>
  <c r="AO10" i="3" s="1"/>
  <c r="AF49" i="3"/>
  <c r="AG49" i="3" s="1"/>
  <c r="X49" i="3"/>
  <c r="AH37" i="3"/>
  <c r="AI37" i="3" s="1"/>
  <c r="AJ37" i="3" s="1"/>
  <c r="AC37" i="3" s="1"/>
  <c r="X45" i="3"/>
  <c r="AH89" i="3"/>
  <c r="AI89" i="3" s="1"/>
  <c r="AJ89" i="3" s="1"/>
  <c r="X87" i="3"/>
  <c r="AH80" i="3"/>
  <c r="AI80" i="3" s="1"/>
  <c r="AJ80" i="3" s="1"/>
  <c r="X16" i="3"/>
  <c r="R6" i="3"/>
  <c r="AF6" i="3" s="1"/>
  <c r="AG6" i="3" s="1"/>
  <c r="R4" i="3"/>
  <c r="X18" i="3"/>
  <c r="R22" i="3"/>
  <c r="AF22" i="3" s="1"/>
  <c r="AG22" i="3" s="1"/>
  <c r="Q23" i="3"/>
  <c r="AE23" i="3" s="1"/>
  <c r="AP23" i="3" s="1"/>
  <c r="Q24" i="3"/>
  <c r="AF24" i="3" s="1"/>
  <c r="Q25" i="3"/>
  <c r="AD25" i="3" s="1"/>
  <c r="AO25" i="3" s="1"/>
  <c r="X7" i="3"/>
  <c r="X12" i="3"/>
  <c r="Q3" i="3"/>
  <c r="AE3" i="3" s="1"/>
  <c r="AP3" i="3" s="1"/>
  <c r="X3" i="3"/>
  <c r="X67" i="3"/>
  <c r="AD66" i="3"/>
  <c r="AO66" i="3" s="1"/>
  <c r="Q73" i="3"/>
  <c r="R73" i="3"/>
  <c r="Q72" i="3"/>
  <c r="AF72" i="3" s="1"/>
  <c r="X62" i="3"/>
  <c r="R59" i="3"/>
  <c r="Q59" i="3"/>
  <c r="AE59" i="3" s="1"/>
  <c r="AP59" i="3" s="1"/>
  <c r="R68" i="3"/>
  <c r="AE68" i="3"/>
  <c r="AP68" i="3" s="1"/>
  <c r="R75" i="3"/>
  <c r="AF75" i="3" s="1"/>
  <c r="AH75" i="3" s="1"/>
  <c r="AI75" i="3" s="1"/>
  <c r="AJ75" i="3" s="1"/>
  <c r="AD76" i="3"/>
  <c r="AO76" i="3" s="1"/>
  <c r="X56" i="3"/>
  <c r="X50" i="3"/>
  <c r="X47" i="3"/>
  <c r="X39" i="3"/>
  <c r="AF39" i="3"/>
  <c r="AG39" i="3" s="1"/>
  <c r="AD51" i="3"/>
  <c r="AO51" i="3" s="1"/>
  <c r="R47" i="3"/>
  <c r="AF47" i="3" s="1"/>
  <c r="AG47" i="3" s="1"/>
  <c r="Q19" i="3"/>
  <c r="AE19" i="3" s="1"/>
  <c r="AP19" i="3" s="1"/>
  <c r="X17" i="3"/>
  <c r="X4" i="3"/>
  <c r="X2" i="3"/>
  <c r="AT21" i="3" s="1"/>
  <c r="Q57" i="3"/>
  <c r="AD57" i="3" s="1"/>
  <c r="AO57" i="3" s="1"/>
  <c r="X54" i="3"/>
  <c r="AF44" i="3"/>
  <c r="AH44" i="3" s="1"/>
  <c r="AI44" i="3" s="1"/>
  <c r="AJ44" i="3" s="1"/>
  <c r="X44" i="3"/>
  <c r="AG44" i="3"/>
  <c r="X23" i="3"/>
  <c r="AF23" i="3"/>
  <c r="AH23" i="3" s="1"/>
  <c r="AI23" i="3" s="1"/>
  <c r="AJ23" i="3" s="1"/>
  <c r="X10" i="3"/>
  <c r="Q28" i="3"/>
  <c r="AE28" i="3" s="1"/>
  <c r="AP28" i="3" s="1"/>
  <c r="R28" i="3"/>
  <c r="X43" i="3"/>
  <c r="AF43" i="3"/>
  <c r="AG43" i="3" s="1"/>
  <c r="X41" i="3"/>
  <c r="Q34" i="3"/>
  <c r="AE34" i="3" s="1"/>
  <c r="AP34" i="3" s="1"/>
  <c r="AE30" i="3"/>
  <c r="AP30" i="3" s="1"/>
  <c r="X22" i="3"/>
  <c r="X14" i="3"/>
  <c r="AD30" i="3"/>
  <c r="AO30" i="3" s="1"/>
  <c r="AD65" i="3"/>
  <c r="AO65" i="3" s="1"/>
  <c r="AD81" i="3"/>
  <c r="AO81" i="3" s="1"/>
  <c r="AD61" i="3"/>
  <c r="AO61" i="3" s="1"/>
  <c r="AE36" i="3"/>
  <c r="AP36" i="3" s="1"/>
  <c r="AF8" i="3"/>
  <c r="AG8" i="3" s="1"/>
  <c r="X8" i="3"/>
  <c r="AF32" i="3"/>
  <c r="AH32" i="3" s="1"/>
  <c r="AI32" i="3" s="1"/>
  <c r="AJ32" i="3" s="1"/>
  <c r="X32" i="3"/>
  <c r="X57" i="3"/>
  <c r="AH66" i="3"/>
  <c r="AI66" i="3" s="1"/>
  <c r="AJ66" i="3" s="1"/>
  <c r="AF65" i="3"/>
  <c r="AH65" i="3" s="1"/>
  <c r="AI65" i="3" s="1"/>
  <c r="AJ65" i="3" s="1"/>
  <c r="X65" i="3"/>
  <c r="X69" i="3"/>
  <c r="AF83" i="3"/>
  <c r="AG83" i="3" s="1"/>
  <c r="X83" i="3"/>
  <c r="X90" i="3"/>
  <c r="AD5" i="3"/>
  <c r="AO5" i="3" s="1"/>
  <c r="R3" i="3"/>
  <c r="R31" i="3"/>
  <c r="AF31" i="3" s="1"/>
  <c r="X20" i="3"/>
  <c r="Q17" i="3"/>
  <c r="AD17" i="3" s="1"/>
  <c r="AO17" i="3" s="1"/>
  <c r="X15" i="3"/>
  <c r="Q4" i="3"/>
  <c r="AD4" i="3" s="1"/>
  <c r="AO4" i="3" s="1"/>
  <c r="Q9" i="3"/>
  <c r="AE9" i="3" s="1"/>
  <c r="AP9" i="3" s="1"/>
  <c r="X9" i="3"/>
  <c r="R21" i="3"/>
  <c r="AF21" i="3" s="1"/>
  <c r="R11" i="3"/>
  <c r="AF11" i="3" s="1"/>
  <c r="Q7" i="3"/>
  <c r="AF7" i="3" s="1"/>
  <c r="AE8" i="3"/>
  <c r="AP8" i="3" s="1"/>
  <c r="R84" i="3"/>
  <c r="AF84" i="3" s="1"/>
  <c r="R79" i="3"/>
  <c r="X75" i="3"/>
  <c r="AE66" i="3"/>
  <c r="AP66" i="3" s="1"/>
  <c r="X64" i="3"/>
  <c r="AD78" i="3"/>
  <c r="AO78" i="3" s="1"/>
  <c r="R81" i="3"/>
  <c r="AF81" i="3" s="1"/>
  <c r="X81" i="3"/>
  <c r="R62" i="3"/>
  <c r="AF62" i="3" s="1"/>
  <c r="X59" i="3"/>
  <c r="X68" i="3"/>
  <c r="Q67" i="3"/>
  <c r="AD67" i="3" s="1"/>
  <c r="AO67" i="3" s="1"/>
  <c r="X76" i="3"/>
  <c r="AF76" i="3"/>
  <c r="AG76" i="3" s="1"/>
  <c r="Q53" i="3"/>
  <c r="AF53" i="3" s="1"/>
  <c r="AG53" i="3" s="1"/>
  <c r="AE44" i="3"/>
  <c r="AP44" i="3" s="1"/>
  <c r="Q85" i="3"/>
  <c r="AD85" i="3" s="1"/>
  <c r="AO85" i="3" s="1"/>
  <c r="Q64" i="3"/>
  <c r="AE64" i="3" s="1"/>
  <c r="AP64" i="3" s="1"/>
  <c r="R64" i="3"/>
  <c r="AE55" i="3"/>
  <c r="AP55" i="3" s="1"/>
  <c r="X55" i="3"/>
  <c r="AF55" i="3"/>
  <c r="AH55" i="3" s="1"/>
  <c r="AI55" i="3" s="1"/>
  <c r="AJ55" i="3" s="1"/>
  <c r="AE37" i="3"/>
  <c r="AP37" i="3" s="1"/>
  <c r="Q52" i="3"/>
  <c r="AD29" i="3"/>
  <c r="AO29" i="3" s="1"/>
  <c r="AF25" i="3"/>
  <c r="AG25" i="3" s="1"/>
  <c r="X25" i="3"/>
  <c r="AD20" i="3"/>
  <c r="AO20" i="3" s="1"/>
  <c r="AQ20" i="3" s="1"/>
  <c r="AE54" i="3"/>
  <c r="AP54" i="3" s="1"/>
  <c r="Q48" i="3"/>
  <c r="AD48" i="3" s="1"/>
  <c r="AO48" i="3" s="1"/>
  <c r="X35" i="3"/>
  <c r="R7" i="3"/>
  <c r="Q50" i="3"/>
  <c r="AD50" i="3" s="1"/>
  <c r="AO50" i="3" s="1"/>
  <c r="Q45" i="3"/>
  <c r="AE45" i="3" s="1"/>
  <c r="AP45" i="3" s="1"/>
  <c r="Q33" i="3"/>
  <c r="AE33" i="3" s="1"/>
  <c r="AP33" i="3" s="1"/>
  <c r="R29" i="3"/>
  <c r="AF29" i="3" s="1"/>
  <c r="X6" i="3"/>
  <c r="X42" i="3"/>
  <c r="AD40" i="3"/>
  <c r="AO40" i="3" s="1"/>
  <c r="AD31" i="3"/>
  <c r="AO31" i="3" s="1"/>
  <c r="AD44" i="3"/>
  <c r="AO44" i="3" s="1"/>
  <c r="AD83" i="3"/>
  <c r="AO83" i="3" s="1"/>
  <c r="AE67" i="3"/>
  <c r="AP67" i="3" s="1"/>
  <c r="AE65" i="3"/>
  <c r="AP65" i="3" s="1"/>
  <c r="AE83" i="3"/>
  <c r="AP83" i="3" s="1"/>
  <c r="AF48" i="3"/>
  <c r="AH48" i="3" s="1"/>
  <c r="AI48" i="3" s="1"/>
  <c r="AJ48" i="3" s="1"/>
  <c r="X48" i="3"/>
  <c r="X61" i="3"/>
  <c r="X77" i="3"/>
  <c r="AH83" i="3"/>
  <c r="AI83" i="3" s="1"/>
  <c r="AJ83" i="3" s="1"/>
  <c r="AH76" i="3"/>
  <c r="AI76" i="3" s="1"/>
  <c r="AJ76" i="3" s="1"/>
  <c r="R15" i="3"/>
  <c r="R10" i="3"/>
  <c r="AF10" i="3" s="1"/>
  <c r="Q2" i="3"/>
  <c r="AE2" i="3" s="1"/>
  <c r="AP2" i="3" s="1"/>
  <c r="Q15" i="3"/>
  <c r="AE15" i="3" s="1"/>
  <c r="AP15" i="3" s="1"/>
  <c r="AE6" i="3"/>
  <c r="AP6" i="3" s="1"/>
  <c r="AQ6" i="3" s="1"/>
  <c r="R20" i="3"/>
  <c r="AF20" i="3" s="1"/>
  <c r="Q13" i="3"/>
  <c r="AD13" i="3" s="1"/>
  <c r="AO13" i="3" s="1"/>
  <c r="AD23" i="3"/>
  <c r="AO23" i="3" s="1"/>
  <c r="Q14" i="3"/>
  <c r="AE14" i="3" s="1"/>
  <c r="AP14" i="3" s="1"/>
  <c r="Q12" i="3"/>
  <c r="AE12" i="3" s="1"/>
  <c r="AP12" i="3" s="1"/>
  <c r="R9" i="3"/>
  <c r="AH8" i="3"/>
  <c r="AI8" i="3" s="1"/>
  <c r="AJ8" i="3" s="1"/>
  <c r="R2" i="3"/>
  <c r="O33" i="9"/>
  <c r="O31" i="9"/>
  <c r="O35" i="9"/>
  <c r="O21" i="9"/>
  <c r="O87" i="9"/>
  <c r="O83" i="9"/>
  <c r="O79" i="9"/>
  <c r="O75" i="9"/>
  <c r="O71" i="9"/>
  <c r="O67" i="9"/>
  <c r="O63" i="9"/>
  <c r="O59" i="9"/>
  <c r="O55" i="9"/>
  <c r="O27" i="9"/>
  <c r="O7" i="9"/>
  <c r="O16" i="9"/>
  <c r="O4" i="9"/>
  <c r="O6" i="9"/>
  <c r="O8" i="9"/>
  <c r="N22" i="9"/>
  <c r="Q11" i="9" s="1"/>
  <c r="O13" i="9"/>
  <c r="O20" i="9"/>
  <c r="O41" i="9"/>
  <c r="O43" i="9"/>
  <c r="O5" i="9"/>
  <c r="O37" i="9"/>
  <c r="O10" i="9"/>
  <c r="O15" i="9"/>
  <c r="O26" i="9"/>
  <c r="O29" i="9"/>
  <c r="O39" i="9"/>
  <c r="L17" i="9"/>
  <c r="L6" i="9"/>
  <c r="L15" i="9"/>
  <c r="L16" i="9"/>
  <c r="L5" i="9"/>
  <c r="L12" i="9"/>
  <c r="L13" i="9"/>
  <c r="O17" i="9"/>
  <c r="O18" i="9"/>
  <c r="O2" i="9"/>
  <c r="O11" i="9"/>
  <c r="O12" i="9"/>
  <c r="O25" i="9"/>
  <c r="L14" i="9"/>
  <c r="O3" i="9"/>
  <c r="O9" i="9"/>
  <c r="O14" i="9"/>
  <c r="O52" i="9"/>
  <c r="O50" i="9"/>
  <c r="O48" i="9"/>
  <c r="O46" i="9"/>
  <c r="O44" i="9"/>
  <c r="L20" i="9"/>
  <c r="L23" i="9"/>
  <c r="O24" i="9"/>
  <c r="L25" i="9"/>
  <c r="L8" i="9"/>
  <c r="L11" i="9"/>
  <c r="O19" i="9"/>
  <c r="O23" i="9"/>
  <c r="O28" i="9"/>
  <c r="L37" i="9"/>
  <c r="L39" i="9"/>
  <c r="L41" i="9"/>
  <c r="L43" i="9"/>
  <c r="O22" i="9"/>
  <c r="O30" i="9"/>
  <c r="O32" i="9"/>
  <c r="O34" i="9"/>
  <c r="O36" i="9"/>
  <c r="O38" i="9"/>
  <c r="O40" i="9"/>
  <c r="O42" i="9"/>
  <c r="L55" i="9"/>
  <c r="O56" i="9"/>
  <c r="L59" i="9"/>
  <c r="O60" i="9"/>
  <c r="L63" i="9"/>
  <c r="O64" i="9"/>
  <c r="L67" i="9"/>
  <c r="O68" i="9"/>
  <c r="L71" i="9"/>
  <c r="O72" i="9"/>
  <c r="L75" i="9"/>
  <c r="O76" i="9"/>
  <c r="L79" i="9"/>
  <c r="O80" i="9"/>
  <c r="L83" i="9"/>
  <c r="O84" i="9"/>
  <c r="L87" i="9"/>
  <c r="O88" i="9"/>
  <c r="L45" i="9"/>
  <c r="L46" i="9"/>
  <c r="L47" i="9"/>
  <c r="L48" i="9"/>
  <c r="L49" i="9"/>
  <c r="L50" i="9"/>
  <c r="L51" i="9"/>
  <c r="L52" i="9"/>
  <c r="L53" i="9"/>
  <c r="O54" i="9"/>
  <c r="O57" i="9"/>
  <c r="O58" i="9"/>
  <c r="L61" i="9"/>
  <c r="O62" i="9"/>
  <c r="O65" i="9"/>
  <c r="O66" i="9"/>
  <c r="O69" i="9"/>
  <c r="O70" i="9"/>
  <c r="O73" i="9"/>
  <c r="O74" i="9"/>
  <c r="O78" i="9"/>
  <c r="O82" i="9"/>
  <c r="O85" i="9"/>
  <c r="O86" i="9"/>
  <c r="O89" i="9"/>
  <c r="O90" i="9"/>
  <c r="O45" i="9"/>
  <c r="O47" i="9"/>
  <c r="O49" i="9"/>
  <c r="O51" i="9"/>
  <c r="O53" i="9"/>
  <c r="L54" i="9"/>
  <c r="L58" i="9"/>
  <c r="O61" i="9"/>
  <c r="L62" i="9"/>
  <c r="L66" i="9"/>
  <c r="L70" i="9"/>
  <c r="L74" i="9"/>
  <c r="O77" i="9"/>
  <c r="L78" i="9"/>
  <c r="O81" i="9"/>
  <c r="L82" i="9"/>
  <c r="L86" i="9"/>
  <c r="L90" i="9"/>
  <c r="B9" i="11"/>
  <c r="B5" i="11"/>
  <c r="V10" i="9" l="1"/>
  <c r="V10" i="21"/>
  <c r="V14" i="9"/>
  <c r="T19" i="9" s="1"/>
  <c r="V14" i="21"/>
  <c r="T19" i="21" s="1"/>
  <c r="N17" i="21"/>
  <c r="M22" i="21"/>
  <c r="N22" i="21"/>
  <c r="M17" i="21"/>
  <c r="N20" i="21"/>
  <c r="M20" i="21"/>
  <c r="AR2" i="7"/>
  <c r="AE24" i="3"/>
  <c r="AP24" i="3" s="1"/>
  <c r="AF41" i="3"/>
  <c r="AF46" i="3"/>
  <c r="AH46" i="3" s="1"/>
  <c r="AI46" i="3" s="1"/>
  <c r="AJ46" i="3" s="1"/>
  <c r="AE60" i="3"/>
  <c r="AP60" i="3" s="1"/>
  <c r="AQ60" i="3" s="1"/>
  <c r="AE70" i="3"/>
  <c r="AP70" i="3" s="1"/>
  <c r="AQ70" i="3" s="1"/>
  <c r="AE9" i="5"/>
  <c r="AP9" i="5" s="1"/>
  <c r="AH44" i="5"/>
  <c r="AI44" i="5" s="1"/>
  <c r="AJ44" i="5" s="1"/>
  <c r="AC44" i="5" s="1"/>
  <c r="AN44" i="5" s="1"/>
  <c r="AR44" i="5" s="1"/>
  <c r="AF87" i="5"/>
  <c r="AH87" i="5" s="1"/>
  <c r="AI87" i="5" s="1"/>
  <c r="AJ87" i="5" s="1"/>
  <c r="AE50" i="5"/>
  <c r="AP50" i="5" s="1"/>
  <c r="AE40" i="5"/>
  <c r="AP40" i="5" s="1"/>
  <c r="AQ40" i="5" s="1"/>
  <c r="AF61" i="5"/>
  <c r="AF55" i="5"/>
  <c r="AC44" i="3"/>
  <c r="AF88" i="3"/>
  <c r="AF40" i="5"/>
  <c r="AH40" i="5" s="1"/>
  <c r="AI40" i="5" s="1"/>
  <c r="AJ40" i="5" s="1"/>
  <c r="AG63" i="5"/>
  <c r="AC63" i="5" s="1"/>
  <c r="AH38" i="5"/>
  <c r="AI38" i="5" s="1"/>
  <c r="AJ38" i="5" s="1"/>
  <c r="AE18" i="5"/>
  <c r="AP18" i="5" s="1"/>
  <c r="AD75" i="5"/>
  <c r="AO75" i="5" s="1"/>
  <c r="AF12" i="5"/>
  <c r="AC25" i="7"/>
  <c r="AU25" i="7" s="1"/>
  <c r="AV25" i="7" s="1"/>
  <c r="AN75" i="7"/>
  <c r="AR75" i="7" s="1"/>
  <c r="AU29" i="7"/>
  <c r="AV29" i="7" s="1"/>
  <c r="AF4" i="5"/>
  <c r="AH4" i="5" s="1"/>
  <c r="AI4" i="5" s="1"/>
  <c r="AJ4" i="5" s="1"/>
  <c r="AQ5" i="5"/>
  <c r="AF50" i="5"/>
  <c r="AD87" i="5"/>
  <c r="AO87" i="5" s="1"/>
  <c r="AF52" i="5"/>
  <c r="AG52" i="5" s="1"/>
  <c r="AF30" i="3"/>
  <c r="AH30" i="3" s="1"/>
  <c r="AI30" i="3" s="1"/>
  <c r="AJ30" i="3" s="1"/>
  <c r="AC46" i="7"/>
  <c r="AV51" i="7"/>
  <c r="AU85" i="7"/>
  <c r="AV85" i="7" s="1"/>
  <c r="AF71" i="3"/>
  <c r="AE34" i="5"/>
  <c r="AP34" i="5" s="1"/>
  <c r="AQ34" i="5" s="1"/>
  <c r="AF29" i="5"/>
  <c r="AC9" i="7"/>
  <c r="AN9" i="7" s="1"/>
  <c r="AR9" i="7" s="1"/>
  <c r="AM33" i="5"/>
  <c r="AC66" i="3"/>
  <c r="AD60" i="3"/>
  <c r="AO60" i="3" s="1"/>
  <c r="AF70" i="3"/>
  <c r="AH70" i="3" s="1"/>
  <c r="AI70" i="3" s="1"/>
  <c r="AJ70" i="3" s="1"/>
  <c r="AH26" i="5"/>
  <c r="AI26" i="5" s="1"/>
  <c r="AJ26" i="5" s="1"/>
  <c r="AF49" i="5"/>
  <c r="AG49" i="5" s="1"/>
  <c r="AE49" i="5"/>
  <c r="AP49" i="5" s="1"/>
  <c r="AG47" i="5"/>
  <c r="AF37" i="5"/>
  <c r="AN72" i="7"/>
  <c r="AR72" i="7" s="1"/>
  <c r="AV3" i="7"/>
  <c r="AF74" i="5"/>
  <c r="AH74" i="5" s="1"/>
  <c r="AI74" i="5" s="1"/>
  <c r="AJ74" i="5" s="1"/>
  <c r="AC74" i="5" s="1"/>
  <c r="AN74" i="5" s="1"/>
  <c r="AE71" i="3"/>
  <c r="AP71" i="3" s="1"/>
  <c r="AQ71" i="3" s="1"/>
  <c r="AD66" i="5"/>
  <c r="AO66" i="5" s="1"/>
  <c r="AE58" i="5"/>
  <c r="AP58" i="5" s="1"/>
  <c r="AE2" i="5"/>
  <c r="AP2" i="5" s="1"/>
  <c r="AQ2" i="5" s="1"/>
  <c r="AE19" i="5"/>
  <c r="AP19" i="5" s="1"/>
  <c r="AQ19" i="5" s="1"/>
  <c r="AF69" i="5"/>
  <c r="AH69" i="5" s="1"/>
  <c r="AI69" i="5" s="1"/>
  <c r="AJ69" i="5" s="1"/>
  <c r="AC30" i="7"/>
  <c r="AC45" i="7"/>
  <c r="AQ36" i="3"/>
  <c r="AQ53" i="5"/>
  <c r="AQ16" i="5"/>
  <c r="AQ40" i="3"/>
  <c r="AG86" i="3"/>
  <c r="AH86" i="3"/>
  <c r="AI86" i="3" s="1"/>
  <c r="AJ86" i="3" s="1"/>
  <c r="AG37" i="5"/>
  <c r="AH37" i="5"/>
  <c r="AI37" i="5" s="1"/>
  <c r="AJ37" i="5" s="1"/>
  <c r="AC37" i="5" s="1"/>
  <c r="AN37" i="5" s="1"/>
  <c r="AH42" i="3"/>
  <c r="AI42" i="3" s="1"/>
  <c r="AJ42" i="3" s="1"/>
  <c r="AG42" i="3"/>
  <c r="AH54" i="3"/>
  <c r="AI54" i="3" s="1"/>
  <c r="AJ54" i="3" s="1"/>
  <c r="AG54" i="3"/>
  <c r="AH89" i="5"/>
  <c r="AI89" i="5" s="1"/>
  <c r="AJ89" i="5" s="1"/>
  <c r="AG89" i="5"/>
  <c r="AG74" i="5"/>
  <c r="AH5" i="5"/>
  <c r="AI5" i="5" s="1"/>
  <c r="AJ5" i="5" s="1"/>
  <c r="AC5" i="5" s="1"/>
  <c r="AG5" i="5"/>
  <c r="AG60" i="3"/>
  <c r="AH60" i="3"/>
  <c r="AI60" i="3" s="1"/>
  <c r="AJ60" i="3" s="1"/>
  <c r="AG30" i="5"/>
  <c r="AH30" i="5"/>
  <c r="AI30" i="5" s="1"/>
  <c r="AJ30" i="5" s="1"/>
  <c r="AG16" i="3"/>
  <c r="AH16" i="3"/>
  <c r="AI16" i="3" s="1"/>
  <c r="AJ16" i="3" s="1"/>
  <c r="AH61" i="3"/>
  <c r="AI61" i="3" s="1"/>
  <c r="AJ61" i="3" s="1"/>
  <c r="AG61" i="3"/>
  <c r="AG55" i="5"/>
  <c r="AH55" i="5"/>
  <c r="AI55" i="5" s="1"/>
  <c r="AJ55" i="5" s="1"/>
  <c r="AC55" i="5" s="1"/>
  <c r="AH32" i="5"/>
  <c r="AI32" i="5" s="1"/>
  <c r="AJ32" i="5" s="1"/>
  <c r="AG32" i="5"/>
  <c r="AT42" i="3"/>
  <c r="AM42" i="3"/>
  <c r="AT87" i="3"/>
  <c r="AM87" i="3"/>
  <c r="AM79" i="3"/>
  <c r="AT79" i="3"/>
  <c r="AT36" i="5"/>
  <c r="AM36" i="5"/>
  <c r="AT69" i="5"/>
  <c r="AM69" i="5"/>
  <c r="AT79" i="5"/>
  <c r="AM79" i="5"/>
  <c r="AM56" i="5"/>
  <c r="AT56" i="5"/>
  <c r="AM61" i="3"/>
  <c r="AT61" i="3"/>
  <c r="AE35" i="3"/>
  <c r="AP35" i="3" s="1"/>
  <c r="AG55" i="3"/>
  <c r="AM32" i="3"/>
  <c r="AT32" i="3"/>
  <c r="AM14" i="3"/>
  <c r="AT14" i="3"/>
  <c r="AF28" i="3"/>
  <c r="AT50" i="3"/>
  <c r="AM50" i="3"/>
  <c r="AT18" i="3"/>
  <c r="AM18" i="3"/>
  <c r="AF87" i="3"/>
  <c r="AD46" i="3"/>
  <c r="AO46" i="3" s="1"/>
  <c r="AT73" i="3"/>
  <c r="AM73" i="3"/>
  <c r="AF51" i="3"/>
  <c r="AF78" i="3"/>
  <c r="AE86" i="3"/>
  <c r="AP86" i="3" s="1"/>
  <c r="AT6" i="5"/>
  <c r="AM6" i="5"/>
  <c r="AM59" i="5"/>
  <c r="AT59" i="5"/>
  <c r="AG20" i="5"/>
  <c r="AF13" i="5"/>
  <c r="AF82" i="5"/>
  <c r="AG82" i="5" s="1"/>
  <c r="AF79" i="5"/>
  <c r="AT50" i="5"/>
  <c r="AM50" i="5"/>
  <c r="AT3" i="5"/>
  <c r="AM3" i="5"/>
  <c r="AM40" i="5"/>
  <c r="AT40" i="5"/>
  <c r="AF56" i="5"/>
  <c r="AT60" i="5"/>
  <c r="AM60" i="5"/>
  <c r="AT23" i="5"/>
  <c r="AM23" i="5"/>
  <c r="AT42" i="5"/>
  <c r="AM42" i="5"/>
  <c r="AD79" i="5"/>
  <c r="AO79" i="5" s="1"/>
  <c r="AT51" i="5"/>
  <c r="AM51" i="5"/>
  <c r="AM76" i="5"/>
  <c r="AT76" i="5"/>
  <c r="AC22" i="7"/>
  <c r="AU22" i="7" s="1"/>
  <c r="AV22" i="7" s="1"/>
  <c r="AN60" i="7"/>
  <c r="AR60" i="7" s="1"/>
  <c r="AU84" i="7"/>
  <c r="AV84" i="7" s="1"/>
  <c r="AU9" i="7"/>
  <c r="AV9" i="7" s="1"/>
  <c r="AM76" i="3"/>
  <c r="AT76" i="3"/>
  <c r="AT86" i="3"/>
  <c r="AM86" i="3"/>
  <c r="AT15" i="5"/>
  <c r="AM15" i="5"/>
  <c r="AM17" i="5"/>
  <c r="AT17" i="5"/>
  <c r="AT6" i="3"/>
  <c r="AM6" i="3"/>
  <c r="AF68" i="3"/>
  <c r="AH68" i="3" s="1"/>
  <c r="AI68" i="3" s="1"/>
  <c r="AJ68" i="3" s="1"/>
  <c r="AT75" i="3"/>
  <c r="AM75" i="3"/>
  <c r="AF15" i="3"/>
  <c r="AT69" i="3"/>
  <c r="AM69" i="3"/>
  <c r="AT22" i="3"/>
  <c r="AM22" i="3"/>
  <c r="AE41" i="3"/>
  <c r="AP41" i="3" s="1"/>
  <c r="AQ41" i="3" s="1"/>
  <c r="AT2" i="3"/>
  <c r="AM2" i="3"/>
  <c r="AM56" i="3"/>
  <c r="AT56" i="3"/>
  <c r="AF73" i="3"/>
  <c r="AF18" i="3"/>
  <c r="AD79" i="3"/>
  <c r="AO79" i="3" s="1"/>
  <c r="AM11" i="3"/>
  <c r="AT11" i="3"/>
  <c r="AD18" i="3"/>
  <c r="AO18" i="3" s="1"/>
  <c r="AD72" i="3"/>
  <c r="AO72" i="3" s="1"/>
  <c r="AT82" i="3"/>
  <c r="AM82" i="3"/>
  <c r="AD77" i="3"/>
  <c r="AO77" i="3" s="1"/>
  <c r="AT51" i="3"/>
  <c r="AM51" i="3"/>
  <c r="AT78" i="3"/>
  <c r="AM78" i="3"/>
  <c r="AM89" i="3"/>
  <c r="AT89" i="3"/>
  <c r="AH78" i="5"/>
  <c r="AI78" i="5" s="1"/>
  <c r="AJ78" i="5" s="1"/>
  <c r="AC78" i="5" s="1"/>
  <c r="AH52" i="5"/>
  <c r="AI52" i="5" s="1"/>
  <c r="AJ52" i="5" s="1"/>
  <c r="AT30" i="5"/>
  <c r="AM30" i="5"/>
  <c r="AE29" i="5"/>
  <c r="AP29" i="5" s="1"/>
  <c r="AE70" i="5"/>
  <c r="AP70" i="5" s="1"/>
  <c r="AQ70" i="5" s="1"/>
  <c r="AT82" i="5"/>
  <c r="AM82" i="5"/>
  <c r="AT55" i="5"/>
  <c r="AM55" i="5"/>
  <c r="AF3" i="5"/>
  <c r="AH3" i="5" s="1"/>
  <c r="AI3" i="5" s="1"/>
  <c r="AJ3" i="5" s="1"/>
  <c r="AT57" i="5"/>
  <c r="AM57" i="5"/>
  <c r="AD25" i="5"/>
  <c r="AO25" i="5" s="1"/>
  <c r="AF76" i="5"/>
  <c r="AG76" i="5" s="1"/>
  <c r="AE54" i="5"/>
  <c r="AP54" i="5" s="1"/>
  <c r="AQ54" i="5" s="1"/>
  <c r="AM39" i="5"/>
  <c r="AT39" i="5"/>
  <c r="AV54" i="7"/>
  <c r="AM5" i="5"/>
  <c r="AT5" i="5"/>
  <c r="AU5" i="5" s="1"/>
  <c r="AV5" i="5" s="1"/>
  <c r="AT13" i="5"/>
  <c r="AM13" i="5"/>
  <c r="AT54" i="5"/>
  <c r="AM54" i="5"/>
  <c r="AT55" i="3"/>
  <c r="AM55" i="3"/>
  <c r="AM68" i="3"/>
  <c r="AT68" i="3"/>
  <c r="AT15" i="3"/>
  <c r="AM15" i="3"/>
  <c r="AF69" i="3"/>
  <c r="AM8" i="3"/>
  <c r="AT8" i="3"/>
  <c r="AT10" i="3"/>
  <c r="AM10" i="3"/>
  <c r="AT4" i="3"/>
  <c r="AM4" i="3"/>
  <c r="AC89" i="3"/>
  <c r="AD69" i="3"/>
  <c r="AO69" i="3" s="1"/>
  <c r="AF82" i="3"/>
  <c r="AT40" i="3"/>
  <c r="AM40" i="3"/>
  <c r="AF39" i="5"/>
  <c r="AH81" i="5"/>
  <c r="AI81" i="5" s="1"/>
  <c r="AJ81" i="5" s="1"/>
  <c r="AC81" i="5" s="1"/>
  <c r="AG46" i="5"/>
  <c r="AC46" i="5" s="1"/>
  <c r="AT72" i="5"/>
  <c r="AM72" i="5"/>
  <c r="AD65" i="5"/>
  <c r="AO65" i="5" s="1"/>
  <c r="AT62" i="5"/>
  <c r="AM62" i="5"/>
  <c r="AF23" i="5"/>
  <c r="AG23" i="5" s="1"/>
  <c r="AM41" i="5"/>
  <c r="AT41" i="5"/>
  <c r="AE61" i="5"/>
  <c r="AP61" i="5" s="1"/>
  <c r="AQ61" i="5" s="1"/>
  <c r="AD78" i="5"/>
  <c r="AO78" i="5" s="1"/>
  <c r="AM22" i="5"/>
  <c r="AT22" i="5"/>
  <c r="AM83" i="5"/>
  <c r="AT83" i="5"/>
  <c r="AU83" i="5" s="1"/>
  <c r="AT21" i="5"/>
  <c r="AM21" i="5"/>
  <c r="AT8" i="5"/>
  <c r="AM8" i="5"/>
  <c r="AT37" i="5"/>
  <c r="AM37" i="5"/>
  <c r="AN23" i="7"/>
  <c r="AR23" i="7" s="1"/>
  <c r="AD6" i="5"/>
  <c r="AO6" i="5" s="1"/>
  <c r="AQ6" i="5" s="1"/>
  <c r="AM35" i="3"/>
  <c r="AT35" i="3"/>
  <c r="AH39" i="3"/>
  <c r="AI39" i="3" s="1"/>
  <c r="AJ39" i="3" s="1"/>
  <c r="AC39" i="3" s="1"/>
  <c r="AT38" i="3"/>
  <c r="AM38" i="3"/>
  <c r="AM5" i="3"/>
  <c r="AT5" i="3"/>
  <c r="AD56" i="3"/>
  <c r="AO56" i="3" s="1"/>
  <c r="AQ56" i="3" s="1"/>
  <c r="AE25" i="3"/>
  <c r="AP25" i="3" s="1"/>
  <c r="AQ25" i="3" s="1"/>
  <c r="AG65" i="3"/>
  <c r="AC65" i="3" s="1"/>
  <c r="AN65" i="3" s="1"/>
  <c r="AM17" i="3"/>
  <c r="AT17" i="3"/>
  <c r="AF56" i="3"/>
  <c r="AM67" i="3"/>
  <c r="AT67" i="3"/>
  <c r="AE4" i="3"/>
  <c r="AP4" i="3" s="1"/>
  <c r="AQ4" i="3" s="1"/>
  <c r="AD49" i="3"/>
  <c r="AO49" i="3" s="1"/>
  <c r="AF36" i="3"/>
  <c r="AG36" i="3" s="1"/>
  <c r="AM80" i="3"/>
  <c r="AT80" i="3"/>
  <c r="AE43" i="3"/>
  <c r="AP43" i="3" s="1"/>
  <c r="AQ43" i="3" s="1"/>
  <c r="AT66" i="3"/>
  <c r="AM66" i="3"/>
  <c r="AT70" i="3"/>
  <c r="AM70" i="3"/>
  <c r="AM71" i="3"/>
  <c r="AT71" i="3"/>
  <c r="AQ85" i="5"/>
  <c r="AF22" i="5"/>
  <c r="AG67" i="5"/>
  <c r="AT46" i="5"/>
  <c r="AM46" i="5"/>
  <c r="AD23" i="5"/>
  <c r="AO23" i="5" s="1"/>
  <c r="AT48" i="5"/>
  <c r="AM48" i="5"/>
  <c r="AF6" i="5"/>
  <c r="AF62" i="5"/>
  <c r="AG62" i="5" s="1"/>
  <c r="AT45" i="5"/>
  <c r="AM45" i="5"/>
  <c r="AE38" i="5"/>
  <c r="AP38" i="5" s="1"/>
  <c r="AF57" i="5"/>
  <c r="AT10" i="5"/>
  <c r="AM10" i="5"/>
  <c r="AT35" i="5"/>
  <c r="AM35" i="5"/>
  <c r="AF51" i="5"/>
  <c r="AT81" i="5"/>
  <c r="AM81" i="5"/>
  <c r="AN64" i="7"/>
  <c r="AR64" i="7" s="1"/>
  <c r="AC67" i="7"/>
  <c r="AC87" i="7"/>
  <c r="AT29" i="3"/>
  <c r="AT48" i="3"/>
  <c r="AM48" i="3"/>
  <c r="AF59" i="3"/>
  <c r="AM20" i="3"/>
  <c r="AT20" i="3"/>
  <c r="AM65" i="3"/>
  <c r="AT65" i="3"/>
  <c r="AT3" i="3"/>
  <c r="AM3" i="3"/>
  <c r="AM45" i="3"/>
  <c r="AT45" i="3"/>
  <c r="AM13" i="3"/>
  <c r="AT13" i="3"/>
  <c r="AM33" i="3"/>
  <c r="AT33" i="3"/>
  <c r="AT27" i="3"/>
  <c r="AM27" i="3"/>
  <c r="AT67" i="5"/>
  <c r="AM67" i="5"/>
  <c r="AT24" i="5"/>
  <c r="AM24" i="5"/>
  <c r="AQ82" i="5"/>
  <c r="AT66" i="5"/>
  <c r="AM66" i="5"/>
  <c r="AF45" i="5"/>
  <c r="AG45" i="5" s="1"/>
  <c r="AC47" i="5"/>
  <c r="AV20" i="7"/>
  <c r="AM29" i="3"/>
  <c r="AT53" i="3"/>
  <c r="AM59" i="3"/>
  <c r="AT59" i="3"/>
  <c r="AM41" i="3"/>
  <c r="AT41" i="3"/>
  <c r="AM23" i="3"/>
  <c r="AT23" i="3"/>
  <c r="AF3" i="3"/>
  <c r="AT58" i="3"/>
  <c r="AU58" i="3" s="1"/>
  <c r="AM58" i="3"/>
  <c r="AM46" i="3"/>
  <c r="AT46" i="3"/>
  <c r="AT85" i="3"/>
  <c r="AM85" i="3"/>
  <c r="AC67" i="5"/>
  <c r="AT16" i="5"/>
  <c r="AM16" i="5"/>
  <c r="AT32" i="5"/>
  <c r="AM32" i="5"/>
  <c r="AM68" i="5"/>
  <c r="AT68" i="5"/>
  <c r="AM89" i="5"/>
  <c r="AT89" i="5"/>
  <c r="AT43" i="5"/>
  <c r="AM43" i="5"/>
  <c r="AF70" i="5"/>
  <c r="AM77" i="5"/>
  <c r="AT77" i="5"/>
  <c r="AM47" i="5"/>
  <c r="AT47" i="5"/>
  <c r="AM87" i="5"/>
  <c r="AT87" i="5"/>
  <c r="AM44" i="5"/>
  <c r="AT44" i="5"/>
  <c r="AE17" i="5"/>
  <c r="AP17" i="5" s="1"/>
  <c r="AT61" i="5"/>
  <c r="AM61" i="5"/>
  <c r="AM73" i="5"/>
  <c r="AT73" i="5"/>
  <c r="AM53" i="3"/>
  <c r="AN53" i="3" s="1"/>
  <c r="AT12" i="3"/>
  <c r="AM12" i="3"/>
  <c r="AM16" i="3"/>
  <c r="AT16" i="3"/>
  <c r="AT49" i="3"/>
  <c r="AM49" i="3"/>
  <c r="AM31" i="3"/>
  <c r="AT31" i="3"/>
  <c r="AT52" i="3"/>
  <c r="AM52" i="3"/>
  <c r="AT24" i="3"/>
  <c r="AM24" i="3"/>
  <c r="AT84" i="3"/>
  <c r="AM84" i="3"/>
  <c r="AM71" i="5"/>
  <c r="AT71" i="5"/>
  <c r="AT49" i="5"/>
  <c r="AM49" i="5"/>
  <c r="AE45" i="5"/>
  <c r="AP45" i="5" s="1"/>
  <c r="AQ45" i="5" s="1"/>
  <c r="AM7" i="5"/>
  <c r="AT7" i="5"/>
  <c r="AF54" i="5"/>
  <c r="AT75" i="5"/>
  <c r="AM75" i="5"/>
  <c r="AM29" i="5"/>
  <c r="AT29" i="5"/>
  <c r="AC13" i="7"/>
  <c r="AU13" i="7" s="1"/>
  <c r="AV13" i="7" s="1"/>
  <c r="AM37" i="3"/>
  <c r="AQ29" i="3"/>
  <c r="AT7" i="3"/>
  <c r="AM7" i="3"/>
  <c r="AM26" i="3"/>
  <c r="AT26" i="3"/>
  <c r="AT36" i="3"/>
  <c r="AM36" i="3"/>
  <c r="AG46" i="3"/>
  <c r="AC46" i="3" s="1"/>
  <c r="AT72" i="3"/>
  <c r="AM72" i="3"/>
  <c r="AM74" i="3"/>
  <c r="AT74" i="3"/>
  <c r="AM38" i="5"/>
  <c r="AT38" i="5"/>
  <c r="AE25" i="5"/>
  <c r="AP25" i="5" s="1"/>
  <c r="AM2" i="5"/>
  <c r="AT2" i="5"/>
  <c r="AM74" i="5"/>
  <c r="AT74" i="5"/>
  <c r="AM80" i="5"/>
  <c r="AT80" i="5"/>
  <c r="AQ69" i="5"/>
  <c r="AM58" i="5"/>
  <c r="AT58" i="5"/>
  <c r="AT9" i="5"/>
  <c r="AM9" i="5"/>
  <c r="AT84" i="5"/>
  <c r="AM84" i="5"/>
  <c r="AC10" i="7"/>
  <c r="AU10" i="7" s="1"/>
  <c r="AV10" i="7" s="1"/>
  <c r="AN20" i="7"/>
  <c r="AR20" i="7" s="1"/>
  <c r="AT37" i="3"/>
  <c r="AU37" i="3" s="1"/>
  <c r="AD9" i="3"/>
  <c r="AO9" i="3" s="1"/>
  <c r="AD33" i="3"/>
  <c r="AO33" i="3" s="1"/>
  <c r="AM43" i="3"/>
  <c r="AT43" i="3"/>
  <c r="AM28" i="3"/>
  <c r="AT28" i="3"/>
  <c r="AT19" i="3"/>
  <c r="AM19" i="3"/>
  <c r="AT88" i="3"/>
  <c r="AM88" i="3"/>
  <c r="AT64" i="5"/>
  <c r="AM64" i="5"/>
  <c r="AM19" i="5"/>
  <c r="AN19" i="5" s="1"/>
  <c r="AT19" i="5"/>
  <c r="AU19" i="5" s="1"/>
  <c r="AM88" i="5"/>
  <c r="AT88" i="5"/>
  <c r="AT31" i="5"/>
  <c r="AM31" i="5"/>
  <c r="AM53" i="5"/>
  <c r="AT53" i="5"/>
  <c r="AT34" i="5"/>
  <c r="AM34" i="5"/>
  <c r="AN71" i="7"/>
  <c r="AR71" i="7" s="1"/>
  <c r="AU70" i="7"/>
  <c r="AV70" i="7" s="1"/>
  <c r="AT25" i="3"/>
  <c r="AM25" i="3"/>
  <c r="AH25" i="3"/>
  <c r="AI25" i="3" s="1"/>
  <c r="AJ25" i="3" s="1"/>
  <c r="AH58" i="3"/>
  <c r="AI58" i="3" s="1"/>
  <c r="AJ58" i="3" s="1"/>
  <c r="AT30" i="3"/>
  <c r="AM30" i="3"/>
  <c r="AT4" i="5"/>
  <c r="AM4" i="5"/>
  <c r="AT14" i="5"/>
  <c r="AM14" i="5"/>
  <c r="AM86" i="5"/>
  <c r="AT86" i="5"/>
  <c r="AM77" i="3"/>
  <c r="AT77" i="3"/>
  <c r="AD27" i="3"/>
  <c r="AO27" i="3" s="1"/>
  <c r="AQ27" i="3" s="1"/>
  <c r="AD37" i="3"/>
  <c r="AO37" i="3" s="1"/>
  <c r="AT9" i="3"/>
  <c r="AM9" i="3"/>
  <c r="AT57" i="3"/>
  <c r="AM57" i="3"/>
  <c r="AT39" i="3"/>
  <c r="AM39" i="3"/>
  <c r="AH74" i="3"/>
  <c r="AI74" i="3" s="1"/>
  <c r="AJ74" i="3" s="1"/>
  <c r="AE88" i="3"/>
  <c r="AP88" i="3" s="1"/>
  <c r="AQ88" i="3" s="1"/>
  <c r="AT63" i="3"/>
  <c r="AM63" i="3"/>
  <c r="AD88" i="3"/>
  <c r="AO88" i="3" s="1"/>
  <c r="AT63" i="5"/>
  <c r="AM63" i="5"/>
  <c r="AF24" i="5"/>
  <c r="AH24" i="5" s="1"/>
  <c r="AI24" i="5" s="1"/>
  <c r="AJ24" i="5" s="1"/>
  <c r="AT28" i="5"/>
  <c r="AM28" i="5"/>
  <c r="AF64" i="5"/>
  <c r="AH64" i="5" s="1"/>
  <c r="AI64" i="5" s="1"/>
  <c r="AJ64" i="5" s="1"/>
  <c r="AF10" i="5"/>
  <c r="AM26" i="5"/>
  <c r="AT26" i="5"/>
  <c r="AT27" i="5"/>
  <c r="AM27" i="5"/>
  <c r="AF65" i="5"/>
  <c r="AG65" i="5" s="1"/>
  <c r="AT11" i="5"/>
  <c r="AM11" i="5"/>
  <c r="AT12" i="5"/>
  <c r="AM12" i="5"/>
  <c r="AT25" i="5"/>
  <c r="AM25" i="5"/>
  <c r="AV57" i="7"/>
  <c r="AV2" i="7"/>
  <c r="AC88" i="7"/>
  <c r="AM81" i="3"/>
  <c r="AT81" i="3"/>
  <c r="AM44" i="3"/>
  <c r="AT44" i="3"/>
  <c r="AU44" i="3" s="1"/>
  <c r="AF77" i="3"/>
  <c r="AH77" i="3" s="1"/>
  <c r="AI77" i="3" s="1"/>
  <c r="AJ77" i="3" s="1"/>
  <c r="AF35" i="3"/>
  <c r="AH35" i="3" s="1"/>
  <c r="AI35" i="3" s="1"/>
  <c r="AJ35" i="3" s="1"/>
  <c r="AF52" i="3"/>
  <c r="AM64" i="3"/>
  <c r="AT64" i="3"/>
  <c r="AF9" i="3"/>
  <c r="AG9" i="3" s="1"/>
  <c r="AM83" i="3"/>
  <c r="AT83" i="3"/>
  <c r="AD38" i="3"/>
  <c r="AO38" i="3" s="1"/>
  <c r="AT54" i="3"/>
  <c r="AM54" i="3"/>
  <c r="AM47" i="3"/>
  <c r="AT47" i="3"/>
  <c r="AM62" i="3"/>
  <c r="AT62" i="3"/>
  <c r="AE85" i="3"/>
  <c r="AP85" i="3" s="1"/>
  <c r="AM34" i="3"/>
  <c r="AT34" i="3"/>
  <c r="AT60" i="3"/>
  <c r="AM60" i="3"/>
  <c r="AD86" i="3"/>
  <c r="AO86" i="3" s="1"/>
  <c r="AT20" i="5"/>
  <c r="AM20" i="5"/>
  <c r="AD9" i="5"/>
  <c r="AO9" i="5" s="1"/>
  <c r="AD61" i="5"/>
  <c r="AO61" i="5" s="1"/>
  <c r="AT78" i="5"/>
  <c r="AU78" i="5" s="1"/>
  <c r="AM78" i="5"/>
  <c r="AT18" i="5"/>
  <c r="AM18" i="5"/>
  <c r="AM65" i="5"/>
  <c r="AT65" i="5"/>
  <c r="AM70" i="5"/>
  <c r="AT70" i="5"/>
  <c r="AT52" i="5"/>
  <c r="AM52" i="5"/>
  <c r="AT85" i="5"/>
  <c r="AM85" i="5"/>
  <c r="AV28" i="7"/>
  <c r="AM21" i="3"/>
  <c r="AQ85" i="3"/>
  <c r="Q51" i="9"/>
  <c r="R14" i="9"/>
  <c r="Q14" i="9"/>
  <c r="Q59" i="9"/>
  <c r="Q71" i="9"/>
  <c r="R43" i="9"/>
  <c r="Q76" i="9"/>
  <c r="Q48" i="9"/>
  <c r="Q83" i="9"/>
  <c r="Q32" i="9"/>
  <c r="R71" i="9"/>
  <c r="R65" i="9"/>
  <c r="Q90" i="9"/>
  <c r="R9" i="9"/>
  <c r="R64" i="9"/>
  <c r="R20" i="9"/>
  <c r="Q54" i="9"/>
  <c r="R84" i="9"/>
  <c r="Q53" i="9"/>
  <c r="Q88" i="9"/>
  <c r="Q80" i="9"/>
  <c r="Q56" i="9"/>
  <c r="Q81" i="9"/>
  <c r="Q52" i="9"/>
  <c r="Q46" i="9"/>
  <c r="Q87" i="9"/>
  <c r="Q75" i="9"/>
  <c r="R17" i="9"/>
  <c r="R61" i="9"/>
  <c r="Q86" i="9"/>
  <c r="R56" i="9"/>
  <c r="R78" i="9"/>
  <c r="Q12" i="9"/>
  <c r="Q47" i="9"/>
  <c r="Q68" i="9"/>
  <c r="Q60" i="9"/>
  <c r="Q77" i="9"/>
  <c r="Q67" i="9"/>
  <c r="Q44" i="9"/>
  <c r="R39" i="9"/>
  <c r="R22" i="9"/>
  <c r="R59" i="9"/>
  <c r="R80" i="9"/>
  <c r="Q29" i="9"/>
  <c r="R26" i="9"/>
  <c r="R47" i="9"/>
  <c r="R81" i="9"/>
  <c r="Q66" i="9"/>
  <c r="R46" i="9"/>
  <c r="R79" i="9"/>
  <c r="R68" i="9"/>
  <c r="Q89" i="9"/>
  <c r="Q45" i="9"/>
  <c r="Q84" i="9"/>
  <c r="Q72" i="9"/>
  <c r="Q64" i="9"/>
  <c r="Q50" i="9"/>
  <c r="Q79" i="9"/>
  <c r="Q24" i="9"/>
  <c r="R33" i="9"/>
  <c r="R57" i="9"/>
  <c r="R89" i="9"/>
  <c r="Q70" i="9"/>
  <c r="R55" i="9"/>
  <c r="Q49" i="9"/>
  <c r="Q69" i="9"/>
  <c r="R70" i="9"/>
  <c r="R42" i="9"/>
  <c r="Q41" i="9"/>
  <c r="Q36" i="9"/>
  <c r="Q19" i="9"/>
  <c r="R40" i="9"/>
  <c r="Q8" i="9"/>
  <c r="R62" i="9"/>
  <c r="Q40" i="9"/>
  <c r="Q31" i="9"/>
  <c r="Q43" i="9"/>
  <c r="AQ68" i="5"/>
  <c r="AN27" i="7"/>
  <c r="AR27" i="7" s="1"/>
  <c r="AN83" i="7"/>
  <c r="AR83" i="7" s="1"/>
  <c r="AN54" i="7"/>
  <c r="AR54" i="7" s="1"/>
  <c r="AN25" i="7"/>
  <c r="AR25" i="7" s="1"/>
  <c r="AR81" i="7"/>
  <c r="AN16" i="7"/>
  <c r="AR16" i="7" s="1"/>
  <c r="AN14" i="7"/>
  <c r="AR14" i="7" s="1"/>
  <c r="AN63" i="7"/>
  <c r="AR63" i="7" s="1"/>
  <c r="AR51" i="7"/>
  <c r="AN3" i="7"/>
  <c r="AR3" i="7" s="1"/>
  <c r="AR31" i="7"/>
  <c r="AN50" i="7"/>
  <c r="AR50" i="7" s="1"/>
  <c r="AN47" i="7"/>
  <c r="AR47" i="7" s="1"/>
  <c r="AN12" i="7"/>
  <c r="AR12" i="7" s="1"/>
  <c r="AN52" i="7"/>
  <c r="AR52" i="7" s="1"/>
  <c r="AN22" i="7"/>
  <c r="AR22" i="7" s="1"/>
  <c r="AN19" i="7"/>
  <c r="AR19" i="7" s="1"/>
  <c r="AQ10" i="3"/>
  <c r="AQ11" i="3"/>
  <c r="AN76" i="7"/>
  <c r="AR76" i="7" s="1"/>
  <c r="AN28" i="7"/>
  <c r="AR28" i="7" s="1"/>
  <c r="AN42" i="7"/>
  <c r="AR42" i="7" s="1"/>
  <c r="AR57" i="7"/>
  <c r="AC33" i="7"/>
  <c r="AC4" i="7"/>
  <c r="AC82" i="7"/>
  <c r="AC37" i="7"/>
  <c r="AC39" i="7"/>
  <c r="AC41" i="7"/>
  <c r="AC89" i="7"/>
  <c r="AC86" i="7"/>
  <c r="AC8" i="7"/>
  <c r="AQ66" i="5"/>
  <c r="AQ31" i="5"/>
  <c r="AQ49" i="5"/>
  <c r="AQ78" i="5"/>
  <c r="AV78" i="5" s="1"/>
  <c r="AQ24" i="5"/>
  <c r="AQ38" i="5"/>
  <c r="AQ14" i="5"/>
  <c r="AQ47" i="5"/>
  <c r="AQ36" i="5"/>
  <c r="AQ58" i="5"/>
  <c r="AQ27" i="5"/>
  <c r="AQ86" i="5"/>
  <c r="AQ11" i="5"/>
  <c r="AQ42" i="5"/>
  <c r="AQ21" i="5"/>
  <c r="AQ63" i="5"/>
  <c r="AQ35" i="5"/>
  <c r="AQ15" i="5"/>
  <c r="AQ84" i="5"/>
  <c r="AQ23" i="5"/>
  <c r="AQ56" i="5"/>
  <c r="AQ30" i="5"/>
  <c r="AQ87" i="5"/>
  <c r="AQ32" i="5"/>
  <c r="AQ79" i="5"/>
  <c r="AQ26" i="5"/>
  <c r="AQ60" i="5"/>
  <c r="AQ89" i="5"/>
  <c r="AQ51" i="5"/>
  <c r="AQ50" i="5"/>
  <c r="AQ52" i="5"/>
  <c r="AG70" i="5"/>
  <c r="AH70" i="5"/>
  <c r="AI70" i="5" s="1"/>
  <c r="AJ70" i="5" s="1"/>
  <c r="AH65" i="5"/>
  <c r="AI65" i="5" s="1"/>
  <c r="AJ65" i="5" s="1"/>
  <c r="AG8" i="5"/>
  <c r="AH8" i="5"/>
  <c r="AI8" i="5" s="1"/>
  <c r="AJ8" i="5" s="1"/>
  <c r="AC8" i="5" s="1"/>
  <c r="AG41" i="5"/>
  <c r="AH41" i="5"/>
  <c r="AI41" i="5" s="1"/>
  <c r="AJ41" i="5" s="1"/>
  <c r="AH13" i="5"/>
  <c r="AI13" i="5" s="1"/>
  <c r="AJ13" i="5" s="1"/>
  <c r="AG13" i="5"/>
  <c r="AH53" i="5"/>
  <c r="AI53" i="5" s="1"/>
  <c r="AJ53" i="5" s="1"/>
  <c r="AG53" i="5"/>
  <c r="AG59" i="5"/>
  <c r="AH59" i="5"/>
  <c r="AI59" i="5" s="1"/>
  <c r="AJ59" i="5" s="1"/>
  <c r="AH58" i="5"/>
  <c r="AI58" i="5" s="1"/>
  <c r="AJ58" i="5" s="1"/>
  <c r="AG58" i="5"/>
  <c r="AH71" i="5"/>
  <c r="AI71" i="5" s="1"/>
  <c r="AJ71" i="5" s="1"/>
  <c r="AG71" i="5"/>
  <c r="AH17" i="5"/>
  <c r="AI17" i="5" s="1"/>
  <c r="AJ17" i="5" s="1"/>
  <c r="AG17" i="5"/>
  <c r="AG61" i="5"/>
  <c r="AH61" i="5"/>
  <c r="AI61" i="5" s="1"/>
  <c r="AJ61" i="5" s="1"/>
  <c r="AH18" i="5"/>
  <c r="AI18" i="5" s="1"/>
  <c r="AJ18" i="5" s="1"/>
  <c r="AG18" i="5"/>
  <c r="AH10" i="5"/>
  <c r="AI10" i="5" s="1"/>
  <c r="AJ10" i="5" s="1"/>
  <c r="AG10" i="5"/>
  <c r="AG75" i="5"/>
  <c r="AH75" i="5"/>
  <c r="AI75" i="5" s="1"/>
  <c r="AJ75" i="5" s="1"/>
  <c r="AH39" i="5"/>
  <c r="AI39" i="5" s="1"/>
  <c r="AJ39" i="5" s="1"/>
  <c r="AG39" i="5"/>
  <c r="AH80" i="5"/>
  <c r="AI80" i="5" s="1"/>
  <c r="AJ80" i="5" s="1"/>
  <c r="AG80" i="5"/>
  <c r="AG88" i="5"/>
  <c r="AH88" i="5"/>
  <c r="AI88" i="5" s="1"/>
  <c r="AJ88" i="5" s="1"/>
  <c r="AC88" i="5" s="1"/>
  <c r="AN88" i="5" s="1"/>
  <c r="AG9" i="5"/>
  <c r="AH9" i="5"/>
  <c r="AI9" i="5" s="1"/>
  <c r="AJ9" i="5" s="1"/>
  <c r="AG29" i="5"/>
  <c r="AH29" i="5"/>
  <c r="AI29" i="5" s="1"/>
  <c r="AJ29" i="5" s="1"/>
  <c r="AG54" i="5"/>
  <c r="AH54" i="5"/>
  <c r="AI54" i="5" s="1"/>
  <c r="AJ54" i="5" s="1"/>
  <c r="AG11" i="5"/>
  <c r="AH11" i="5"/>
  <c r="AI11" i="5" s="1"/>
  <c r="AJ11" i="5" s="1"/>
  <c r="AG31" i="5"/>
  <c r="AH31" i="5"/>
  <c r="AI31" i="5" s="1"/>
  <c r="AJ31" i="5" s="1"/>
  <c r="AC31" i="5" s="1"/>
  <c r="AH73" i="5"/>
  <c r="AI73" i="5" s="1"/>
  <c r="AJ73" i="5" s="1"/>
  <c r="AG73" i="5"/>
  <c r="AG22" i="5"/>
  <c r="AH22" i="5"/>
  <c r="AI22" i="5" s="1"/>
  <c r="AJ22" i="5" s="1"/>
  <c r="AH6" i="5"/>
  <c r="AI6" i="5" s="1"/>
  <c r="AJ6" i="5" s="1"/>
  <c r="AG6" i="5"/>
  <c r="AG15" i="5"/>
  <c r="AH15" i="5"/>
  <c r="AI15" i="5" s="1"/>
  <c r="AJ15" i="5" s="1"/>
  <c r="AG50" i="5"/>
  <c r="AH50" i="5"/>
  <c r="AI50" i="5" s="1"/>
  <c r="AJ50" i="5" s="1"/>
  <c r="AH57" i="5"/>
  <c r="AI57" i="5" s="1"/>
  <c r="AJ57" i="5" s="1"/>
  <c r="AG57" i="5"/>
  <c r="AG72" i="5"/>
  <c r="AH72" i="5"/>
  <c r="AI72" i="5" s="1"/>
  <c r="AJ72" i="5" s="1"/>
  <c r="AH51" i="5"/>
  <c r="AI51" i="5" s="1"/>
  <c r="AJ51" i="5" s="1"/>
  <c r="AG51" i="5"/>
  <c r="AG84" i="5"/>
  <c r="AH84" i="5"/>
  <c r="AI84" i="5" s="1"/>
  <c r="AJ84" i="5" s="1"/>
  <c r="AC68" i="5"/>
  <c r="AN68" i="5" s="1"/>
  <c r="AE22" i="5"/>
  <c r="AP22" i="5" s="1"/>
  <c r="AQ76" i="5"/>
  <c r="AH45" i="5"/>
  <c r="AI45" i="5" s="1"/>
  <c r="AJ45" i="5" s="1"/>
  <c r="AC45" i="5" s="1"/>
  <c r="AH66" i="5"/>
  <c r="AI66" i="5" s="1"/>
  <c r="AJ66" i="5" s="1"/>
  <c r="AC66" i="5" s="1"/>
  <c r="AQ71" i="5"/>
  <c r="AQ74" i="5"/>
  <c r="AC52" i="5"/>
  <c r="AF48" i="5"/>
  <c r="AE39" i="5"/>
  <c r="AP39" i="5" s="1"/>
  <c r="AQ65" i="5"/>
  <c r="AD22" i="5"/>
  <c r="AO22" i="5" s="1"/>
  <c r="AF2" i="5"/>
  <c r="AN66" i="5"/>
  <c r="AN43" i="5"/>
  <c r="AH19" i="5"/>
  <c r="AI19" i="5" s="1"/>
  <c r="AJ19" i="5" s="1"/>
  <c r="AC19" i="5" s="1"/>
  <c r="AH14" i="5"/>
  <c r="AI14" i="5" s="1"/>
  <c r="AJ14" i="5" s="1"/>
  <c r="AC14" i="5" s="1"/>
  <c r="AN14" i="5" s="1"/>
  <c r="AD17" i="5"/>
  <c r="AO17" i="5" s="1"/>
  <c r="AQ41" i="5"/>
  <c r="AQ12" i="5"/>
  <c r="AH85" i="5"/>
  <c r="AI85" i="5" s="1"/>
  <c r="AJ85" i="5" s="1"/>
  <c r="AC85" i="5" s="1"/>
  <c r="AF7" i="5"/>
  <c r="AQ28" i="5"/>
  <c r="AE20" i="5"/>
  <c r="AP20" i="5" s="1"/>
  <c r="AQ20" i="5" s="1"/>
  <c r="AE62" i="5"/>
  <c r="AP62" i="5" s="1"/>
  <c r="AQ62" i="5" s="1"/>
  <c r="AD18" i="5"/>
  <c r="AO18" i="5" s="1"/>
  <c r="AG86" i="5"/>
  <c r="AC86" i="5" s="1"/>
  <c r="AH49" i="5"/>
  <c r="AI49" i="5" s="1"/>
  <c r="AJ49" i="5" s="1"/>
  <c r="AC49" i="5" s="1"/>
  <c r="AH25" i="5"/>
  <c r="AI25" i="5" s="1"/>
  <c r="AJ25" i="5" s="1"/>
  <c r="AC25" i="5" s="1"/>
  <c r="AF34" i="5"/>
  <c r="AQ72" i="5"/>
  <c r="AQ80" i="5"/>
  <c r="AN67" i="5"/>
  <c r="AQ48" i="5"/>
  <c r="AD29" i="5"/>
  <c r="AO29" i="5" s="1"/>
  <c r="AD57" i="5"/>
  <c r="AO57" i="5" s="1"/>
  <c r="AQ43" i="5"/>
  <c r="AN5" i="5"/>
  <c r="AC38" i="5"/>
  <c r="AC26" i="5"/>
  <c r="AN26" i="5" s="1"/>
  <c r="AG36" i="5"/>
  <c r="AC36" i="5" s="1"/>
  <c r="AQ55" i="5"/>
  <c r="AG64" i="5"/>
  <c r="AC64" i="5" s="1"/>
  <c r="AQ88" i="5"/>
  <c r="AD13" i="5"/>
  <c r="AO13" i="5" s="1"/>
  <c r="AE7" i="5"/>
  <c r="AP7" i="5" s="1"/>
  <c r="AQ7" i="5" s="1"/>
  <c r="AH28" i="5"/>
  <c r="AI28" i="5" s="1"/>
  <c r="AJ28" i="5" s="1"/>
  <c r="AC28" i="5" s="1"/>
  <c r="AH35" i="5"/>
  <c r="AI35" i="5" s="1"/>
  <c r="AJ35" i="5" s="1"/>
  <c r="AC35" i="5" s="1"/>
  <c r="AG3" i="5"/>
  <c r="AC3" i="5" s="1"/>
  <c r="AG40" i="5"/>
  <c r="AC40" i="5" s="1"/>
  <c r="AF77" i="5"/>
  <c r="AE59" i="5"/>
  <c r="AP59" i="5" s="1"/>
  <c r="AQ81" i="5"/>
  <c r="AQ73" i="5"/>
  <c r="AD39" i="5"/>
  <c r="AO39" i="5" s="1"/>
  <c r="AH43" i="5"/>
  <c r="AI43" i="5" s="1"/>
  <c r="AJ43" i="5" s="1"/>
  <c r="AC43" i="5" s="1"/>
  <c r="AN35" i="5"/>
  <c r="AG27" i="5"/>
  <c r="AC27" i="5" s="1"/>
  <c r="AG42" i="5"/>
  <c r="AC42" i="5" s="1"/>
  <c r="AQ75" i="5"/>
  <c r="AE77" i="5"/>
  <c r="AP77" i="5" s="1"/>
  <c r="AQ77" i="5" s="1"/>
  <c r="AE10" i="5"/>
  <c r="AP10" i="5" s="1"/>
  <c r="AH21" i="5"/>
  <c r="AI21" i="5" s="1"/>
  <c r="AJ21" i="5" s="1"/>
  <c r="AC21" i="5" s="1"/>
  <c r="AF33" i="5"/>
  <c r="AC30" i="5"/>
  <c r="AN30" i="5" s="1"/>
  <c r="AC60" i="5"/>
  <c r="AH82" i="5"/>
  <c r="AI82" i="5" s="1"/>
  <c r="AJ82" i="5" s="1"/>
  <c r="AC82" i="5" s="1"/>
  <c r="AQ46" i="5"/>
  <c r="AE57" i="5"/>
  <c r="AP57" i="5" s="1"/>
  <c r="AG4" i="5"/>
  <c r="AC4" i="5" s="1"/>
  <c r="AN4" i="5" s="1"/>
  <c r="AD59" i="5"/>
  <c r="AO59" i="5" s="1"/>
  <c r="AC20" i="5"/>
  <c r="AN20" i="5" s="1"/>
  <c r="AG16" i="5"/>
  <c r="AC16" i="5" s="1"/>
  <c r="AE13" i="5"/>
  <c r="AP13" i="5" s="1"/>
  <c r="AQ83" i="5"/>
  <c r="AV83" i="5" s="1"/>
  <c r="AE4" i="5"/>
  <c r="AP4" i="5" s="1"/>
  <c r="AQ4" i="5" s="1"/>
  <c r="AN78" i="5"/>
  <c r="AD10" i="5"/>
  <c r="AO10" i="5" s="1"/>
  <c r="AE64" i="5"/>
  <c r="AP64" i="5" s="1"/>
  <c r="AQ64" i="5" s="1"/>
  <c r="AQ67" i="5"/>
  <c r="AQ33" i="5"/>
  <c r="AQ37" i="5"/>
  <c r="AQ3" i="5"/>
  <c r="AN83" i="5"/>
  <c r="AQ75" i="3"/>
  <c r="AQ76" i="3"/>
  <c r="AQ81" i="3"/>
  <c r="AQ65" i="3"/>
  <c r="AQ77" i="3"/>
  <c r="AQ31" i="3"/>
  <c r="AQ58" i="3"/>
  <c r="AQ61" i="3"/>
  <c r="AQ5" i="3"/>
  <c r="AQ30" i="3"/>
  <c r="AQ42" i="3"/>
  <c r="AQ21" i="3"/>
  <c r="AQ67" i="3"/>
  <c r="AQ74" i="3"/>
  <c r="AH52" i="3"/>
  <c r="AI52" i="3" s="1"/>
  <c r="AJ52" i="3" s="1"/>
  <c r="AG52" i="3"/>
  <c r="AH7" i="3"/>
  <c r="AI7" i="3" s="1"/>
  <c r="AJ7" i="3" s="1"/>
  <c r="AC7" i="3" s="1"/>
  <c r="AN7" i="3" s="1"/>
  <c r="AG7" i="3"/>
  <c r="AH84" i="3"/>
  <c r="AI84" i="3" s="1"/>
  <c r="AJ84" i="3" s="1"/>
  <c r="AG84" i="3"/>
  <c r="AG11" i="3"/>
  <c r="AH11" i="3"/>
  <c r="AI11" i="3" s="1"/>
  <c r="AJ11" i="3" s="1"/>
  <c r="AG72" i="3"/>
  <c r="AH72" i="3"/>
  <c r="AI72" i="3" s="1"/>
  <c r="AJ72" i="3" s="1"/>
  <c r="AH36" i="3"/>
  <c r="AI36" i="3" s="1"/>
  <c r="AJ36" i="3" s="1"/>
  <c r="AH10" i="3"/>
  <c r="AI10" i="3" s="1"/>
  <c r="AJ10" i="3" s="1"/>
  <c r="AC10" i="3" s="1"/>
  <c r="AN10" i="3" s="1"/>
  <c r="AG10" i="3"/>
  <c r="AG29" i="3"/>
  <c r="AH29" i="3"/>
  <c r="AI29" i="3" s="1"/>
  <c r="AJ29" i="3" s="1"/>
  <c r="AH81" i="3"/>
  <c r="AI81" i="3" s="1"/>
  <c r="AJ81" i="3" s="1"/>
  <c r="AG81" i="3"/>
  <c r="AG21" i="3"/>
  <c r="AH21" i="3"/>
  <c r="AI21" i="3" s="1"/>
  <c r="AJ21" i="3" s="1"/>
  <c r="AG28" i="3"/>
  <c r="AH28" i="3"/>
  <c r="AI28" i="3" s="1"/>
  <c r="AJ28" i="3" s="1"/>
  <c r="AG31" i="3"/>
  <c r="AH31" i="3"/>
  <c r="AI31" i="3" s="1"/>
  <c r="AJ31" i="3" s="1"/>
  <c r="AG73" i="3"/>
  <c r="AH73" i="3"/>
  <c r="AI73" i="3" s="1"/>
  <c r="AJ73" i="3" s="1"/>
  <c r="AG3" i="3"/>
  <c r="AH3" i="3"/>
  <c r="AI3" i="3" s="1"/>
  <c r="AJ3" i="3" s="1"/>
  <c r="AG24" i="3"/>
  <c r="AH24" i="3"/>
  <c r="AI24" i="3" s="1"/>
  <c r="AJ24" i="3" s="1"/>
  <c r="AH38" i="3"/>
  <c r="AI38" i="3" s="1"/>
  <c r="AJ38" i="3" s="1"/>
  <c r="AG38" i="3"/>
  <c r="AG70" i="3"/>
  <c r="AH20" i="3"/>
  <c r="AI20" i="3" s="1"/>
  <c r="AJ20" i="3" s="1"/>
  <c r="AG20" i="3"/>
  <c r="AG62" i="3"/>
  <c r="AH62" i="3"/>
  <c r="AI62" i="3" s="1"/>
  <c r="AJ62" i="3" s="1"/>
  <c r="AG40" i="3"/>
  <c r="AH40" i="3"/>
  <c r="AI40" i="3" s="1"/>
  <c r="AJ40" i="3" s="1"/>
  <c r="AG88" i="3"/>
  <c r="AH88" i="3"/>
  <c r="AI88" i="3" s="1"/>
  <c r="AJ88" i="3" s="1"/>
  <c r="AQ23" i="3"/>
  <c r="AG48" i="3"/>
  <c r="AC48" i="3" s="1"/>
  <c r="AN48" i="3" s="1"/>
  <c r="AC55" i="3"/>
  <c r="AF64" i="3"/>
  <c r="AC76" i="3"/>
  <c r="AN76" i="3" s="1"/>
  <c r="AC83" i="3"/>
  <c r="AD7" i="3"/>
  <c r="AO7" i="3" s="1"/>
  <c r="AQ83" i="3"/>
  <c r="AQ44" i="3"/>
  <c r="AV44" i="3" s="1"/>
  <c r="AD28" i="3"/>
  <c r="AO28" i="3" s="1"/>
  <c r="AQ28" i="3" s="1"/>
  <c r="AN55" i="3"/>
  <c r="AG68" i="3"/>
  <c r="AC68" i="3" s="1"/>
  <c r="AG75" i="3"/>
  <c r="AC75" i="3" s="1"/>
  <c r="AN75" i="3" s="1"/>
  <c r="AF57" i="3"/>
  <c r="AG32" i="3"/>
  <c r="AC32" i="3" s="1"/>
  <c r="AN32" i="3" s="1"/>
  <c r="AE57" i="3"/>
  <c r="AP57" i="3" s="1"/>
  <c r="AQ57" i="3" s="1"/>
  <c r="AD73" i="3"/>
  <c r="AO73" i="3" s="1"/>
  <c r="AD64" i="3"/>
  <c r="AO64" i="3" s="1"/>
  <c r="AQ64" i="3" s="1"/>
  <c r="AF14" i="3"/>
  <c r="AE38" i="3"/>
  <c r="AP38" i="3" s="1"/>
  <c r="AQ38" i="3" s="1"/>
  <c r="AF4" i="3"/>
  <c r="AD52" i="3"/>
  <c r="AO52" i="3" s="1"/>
  <c r="AQ66" i="3"/>
  <c r="AE13" i="3"/>
  <c r="AP13" i="3" s="1"/>
  <c r="AQ13" i="3" s="1"/>
  <c r="AC74" i="3"/>
  <c r="AH47" i="3"/>
  <c r="AI47" i="3" s="1"/>
  <c r="AJ47" i="3" s="1"/>
  <c r="AC47" i="3" s="1"/>
  <c r="AN47" i="3" s="1"/>
  <c r="AF45" i="3"/>
  <c r="AE63" i="3"/>
  <c r="AP63" i="3" s="1"/>
  <c r="AQ63" i="3" s="1"/>
  <c r="AD59" i="3"/>
  <c r="AO59" i="3" s="1"/>
  <c r="AQ59" i="3" s="1"/>
  <c r="AF13" i="3"/>
  <c r="AQ46" i="3"/>
  <c r="AF33" i="3"/>
  <c r="AF34" i="3"/>
  <c r="AD15" i="3"/>
  <c r="AO15" i="3" s="1"/>
  <c r="AQ15" i="3" s="1"/>
  <c r="AF79" i="3"/>
  <c r="AH49" i="3"/>
  <c r="AI49" i="3" s="1"/>
  <c r="AJ49" i="3" s="1"/>
  <c r="AC49" i="3" s="1"/>
  <c r="AE87" i="3"/>
  <c r="AP87" i="3" s="1"/>
  <c r="AQ87" i="3" s="1"/>
  <c r="AQ47" i="3"/>
  <c r="AF19" i="3"/>
  <c r="AE52" i="3"/>
  <c r="AP52" i="3" s="1"/>
  <c r="AF63" i="3"/>
  <c r="AF85" i="3"/>
  <c r="AE72" i="3"/>
  <c r="AP72" i="3" s="1"/>
  <c r="AQ72" i="3" s="1"/>
  <c r="AQ82" i="3"/>
  <c r="AH53" i="3"/>
  <c r="AI53" i="3" s="1"/>
  <c r="AJ53" i="3" s="1"/>
  <c r="AC53" i="3" s="1"/>
  <c r="AD12" i="3"/>
  <c r="AO12" i="3" s="1"/>
  <c r="AQ12" i="3" s="1"/>
  <c r="AE7" i="3"/>
  <c r="AP7" i="3" s="1"/>
  <c r="AF2" i="3"/>
  <c r="AD14" i="3"/>
  <c r="AO14" i="3" s="1"/>
  <c r="AQ14" i="3" s="1"/>
  <c r="AQ79" i="3"/>
  <c r="AQ49" i="3"/>
  <c r="AQ35" i="3"/>
  <c r="AQ18" i="3"/>
  <c r="AQ55" i="3"/>
  <c r="AD3" i="3"/>
  <c r="AO3" i="3" s="1"/>
  <c r="AQ3" i="3" s="1"/>
  <c r="AC86" i="3"/>
  <c r="AN86" i="3" s="1"/>
  <c r="AH43" i="3"/>
  <c r="AI43" i="3" s="1"/>
  <c r="AJ43" i="3" s="1"/>
  <c r="AC43" i="3" s="1"/>
  <c r="AN43" i="3" s="1"/>
  <c r="AE73" i="3"/>
  <c r="AP73" i="3" s="1"/>
  <c r="AF5" i="3"/>
  <c r="AF27" i="3"/>
  <c r="AN66" i="3"/>
  <c r="AN89" i="3"/>
  <c r="AN37" i="3"/>
  <c r="AQ9" i="3"/>
  <c r="AD45" i="3"/>
  <c r="AO45" i="3" s="1"/>
  <c r="AQ45" i="3" s="1"/>
  <c r="AQ33" i="3"/>
  <c r="AQ78" i="3"/>
  <c r="AC61" i="3"/>
  <c r="AH9" i="3"/>
  <c r="AI9" i="3" s="1"/>
  <c r="AJ9" i="3" s="1"/>
  <c r="AC9" i="3" s="1"/>
  <c r="AN9" i="3" s="1"/>
  <c r="AN44" i="3"/>
  <c r="AN39" i="3"/>
  <c r="AR39" i="3" s="1"/>
  <c r="AE48" i="3"/>
  <c r="AP48" i="3" s="1"/>
  <c r="AQ48" i="3" s="1"/>
  <c r="AF50" i="3"/>
  <c r="AF67" i="3"/>
  <c r="AF12" i="3"/>
  <c r="AC80" i="3"/>
  <c r="AC60" i="3"/>
  <c r="AN60" i="3" s="1"/>
  <c r="AD24" i="3"/>
  <c r="AO24" i="3" s="1"/>
  <c r="AQ24" i="3" s="1"/>
  <c r="AE26" i="3"/>
  <c r="AP26" i="3" s="1"/>
  <c r="AD26" i="3"/>
  <c r="AO26" i="3" s="1"/>
  <c r="AD19" i="3"/>
  <c r="AO19" i="3" s="1"/>
  <c r="AQ19" i="3" s="1"/>
  <c r="AG30" i="3"/>
  <c r="AC30" i="3" s="1"/>
  <c r="AQ8" i="3"/>
  <c r="AE32" i="3"/>
  <c r="AP32" i="3" s="1"/>
  <c r="AQ32" i="3" s="1"/>
  <c r="AQ68" i="3"/>
  <c r="AQ84" i="3"/>
  <c r="AH6" i="3"/>
  <c r="AI6" i="3" s="1"/>
  <c r="AJ6" i="3" s="1"/>
  <c r="AC6" i="3" s="1"/>
  <c r="AN6" i="3" s="1"/>
  <c r="AR6" i="3" s="1"/>
  <c r="AC25" i="3"/>
  <c r="AC8" i="3"/>
  <c r="AN8" i="3" s="1"/>
  <c r="AE53" i="3"/>
  <c r="AP53" i="3" s="1"/>
  <c r="AQ37" i="3"/>
  <c r="AV37" i="3" s="1"/>
  <c r="AE17" i="3"/>
  <c r="AP17" i="3" s="1"/>
  <c r="AQ17" i="3" s="1"/>
  <c r="AN83" i="3"/>
  <c r="AC58" i="3"/>
  <c r="AE50" i="3"/>
  <c r="AP50" i="3" s="1"/>
  <c r="AQ50" i="3" s="1"/>
  <c r="AD53" i="3"/>
  <c r="AO53" i="3" s="1"/>
  <c r="AG23" i="3"/>
  <c r="AC23" i="3" s="1"/>
  <c r="AN23" i="3" s="1"/>
  <c r="AF17" i="3"/>
  <c r="AQ51" i="3"/>
  <c r="AQ69" i="3"/>
  <c r="AQ54" i="3"/>
  <c r="AH22" i="3"/>
  <c r="AI22" i="3" s="1"/>
  <c r="AJ22" i="3" s="1"/>
  <c r="AC22" i="3" s="1"/>
  <c r="AN22" i="3" s="1"/>
  <c r="AR22" i="3" s="1"/>
  <c r="AF26" i="3"/>
  <c r="AD2" i="3"/>
  <c r="AO2" i="3" s="1"/>
  <c r="AQ2" i="3" s="1"/>
  <c r="AD34" i="3"/>
  <c r="AO34" i="3" s="1"/>
  <c r="AQ34" i="3" s="1"/>
  <c r="AQ89" i="3"/>
  <c r="AQ80" i="3"/>
  <c r="Q26" i="9"/>
  <c r="R30" i="9"/>
  <c r="Q63" i="9"/>
  <c r="Q35" i="9"/>
  <c r="R32" i="9"/>
  <c r="R35" i="9"/>
  <c r="R49" i="9"/>
  <c r="R77" i="9"/>
  <c r="R27" i="9"/>
  <c r="Q74" i="9"/>
  <c r="R50" i="9"/>
  <c r="R75" i="9"/>
  <c r="R60" i="9"/>
  <c r="R76" i="9"/>
  <c r="R54" i="9"/>
  <c r="R82" i="9"/>
  <c r="Q38" i="9"/>
  <c r="R10" i="9"/>
  <c r="R38" i="9"/>
  <c r="Q7" i="9"/>
  <c r="Q28" i="9"/>
  <c r="Q33" i="9"/>
  <c r="R16" i="9"/>
  <c r="R31" i="9"/>
  <c r="R41" i="9"/>
  <c r="R51" i="9"/>
  <c r="R73" i="9"/>
  <c r="R21" i="9"/>
  <c r="Q58" i="9"/>
  <c r="Q82" i="9"/>
  <c r="R48" i="9"/>
  <c r="R63" i="9"/>
  <c r="R87" i="9"/>
  <c r="Q61" i="9"/>
  <c r="R72" i="9"/>
  <c r="R88" i="9"/>
  <c r="R66" i="9"/>
  <c r="R86" i="9"/>
  <c r="Q39" i="9"/>
  <c r="R18" i="9"/>
  <c r="R7" i="9"/>
  <c r="R11" i="9"/>
  <c r="Q4" i="9"/>
  <c r="Q20" i="9"/>
  <c r="R34" i="9"/>
  <c r="Q25" i="9"/>
  <c r="R24" i="9"/>
  <c r="Q18" i="9"/>
  <c r="Q10" i="9"/>
  <c r="Q34" i="9"/>
  <c r="Q9" i="9"/>
  <c r="Q55" i="9"/>
  <c r="R12" i="9"/>
  <c r="Q27" i="9"/>
  <c r="R6" i="9"/>
  <c r="R29" i="9"/>
  <c r="R37" i="9"/>
  <c r="R45" i="9"/>
  <c r="R53" i="9"/>
  <c r="R69" i="9"/>
  <c r="R85" i="9"/>
  <c r="R23" i="9"/>
  <c r="Q62" i="9"/>
  <c r="Q78" i="9"/>
  <c r="R44" i="9"/>
  <c r="R52" i="9"/>
  <c r="R67" i="9"/>
  <c r="R83" i="9"/>
  <c r="Q57" i="9"/>
  <c r="Q65" i="9"/>
  <c r="Q73" i="9"/>
  <c r="Q85" i="9"/>
  <c r="R58" i="9"/>
  <c r="R74" i="9"/>
  <c r="R90" i="9"/>
  <c r="Q42" i="9"/>
  <c r="Q37" i="9"/>
  <c r="Q22" i="9"/>
  <c r="R4" i="9"/>
  <c r="R36" i="9"/>
  <c r="R8" i="9"/>
  <c r="R2" i="9"/>
  <c r="R15" i="9"/>
  <c r="R5" i="9"/>
  <c r="R25" i="9"/>
  <c r="Q13" i="9"/>
  <c r="Q17" i="9"/>
  <c r="Q5" i="9"/>
  <c r="U5" i="9" s="1"/>
  <c r="Q15" i="9"/>
  <c r="Q21" i="9"/>
  <c r="R13" i="9"/>
  <c r="Q2" i="9"/>
  <c r="Q30" i="9"/>
  <c r="Q23" i="9"/>
  <c r="R28" i="9"/>
  <c r="Q16" i="9"/>
  <c r="Q6" i="9"/>
  <c r="R19" i="9"/>
  <c r="R3" i="9"/>
  <c r="Q3" i="9"/>
  <c r="B8" i="11"/>
  <c r="V12" i="10"/>
  <c r="V14" i="10"/>
  <c r="V11" i="10"/>
  <c r="M20" i="10" s="1"/>
  <c r="V10" i="10"/>
  <c r="H90" i="10"/>
  <c r="J90" i="10" s="1"/>
  <c r="G90" i="10"/>
  <c r="H89" i="10"/>
  <c r="J89" i="10" s="1"/>
  <c r="G89" i="10"/>
  <c r="H88" i="10"/>
  <c r="J88" i="10" s="1"/>
  <c r="G88" i="10"/>
  <c r="H87" i="10"/>
  <c r="J87" i="10" s="1"/>
  <c r="G87" i="10"/>
  <c r="H86" i="10"/>
  <c r="J86" i="10" s="1"/>
  <c r="G86" i="10"/>
  <c r="H85" i="10"/>
  <c r="J85" i="10" s="1"/>
  <c r="G85" i="10"/>
  <c r="H84" i="10"/>
  <c r="J84" i="10" s="1"/>
  <c r="G84" i="10"/>
  <c r="H83" i="10"/>
  <c r="J83" i="10" s="1"/>
  <c r="G83" i="10"/>
  <c r="H82" i="10"/>
  <c r="J82" i="10" s="1"/>
  <c r="G82" i="10"/>
  <c r="H81" i="10"/>
  <c r="J81" i="10" s="1"/>
  <c r="G81" i="10"/>
  <c r="H80" i="10"/>
  <c r="J80" i="10" s="1"/>
  <c r="G80" i="10"/>
  <c r="H79" i="10"/>
  <c r="J79" i="10" s="1"/>
  <c r="G79" i="10"/>
  <c r="H78" i="10"/>
  <c r="J78" i="10" s="1"/>
  <c r="G78" i="10"/>
  <c r="H77" i="10"/>
  <c r="J77" i="10" s="1"/>
  <c r="G77" i="10"/>
  <c r="H76" i="10"/>
  <c r="J76" i="10" s="1"/>
  <c r="G76" i="10"/>
  <c r="H75" i="10"/>
  <c r="J75" i="10" s="1"/>
  <c r="G75" i="10"/>
  <c r="H74" i="10"/>
  <c r="J74" i="10" s="1"/>
  <c r="G74" i="10"/>
  <c r="H73" i="10"/>
  <c r="J73" i="10" s="1"/>
  <c r="G73" i="10"/>
  <c r="H72" i="10"/>
  <c r="J72" i="10" s="1"/>
  <c r="G72" i="10"/>
  <c r="H71" i="10"/>
  <c r="J71" i="10" s="1"/>
  <c r="G71" i="10"/>
  <c r="H70" i="10"/>
  <c r="J70" i="10" s="1"/>
  <c r="G70" i="10"/>
  <c r="H69" i="10"/>
  <c r="J69" i="10" s="1"/>
  <c r="G69" i="10"/>
  <c r="H68" i="10"/>
  <c r="J68" i="10" s="1"/>
  <c r="G68" i="10"/>
  <c r="H67" i="10"/>
  <c r="J67" i="10" s="1"/>
  <c r="G67" i="10"/>
  <c r="H66" i="10"/>
  <c r="J66" i="10" s="1"/>
  <c r="G66" i="10"/>
  <c r="H65" i="10"/>
  <c r="J65" i="10" s="1"/>
  <c r="G65" i="10"/>
  <c r="H64" i="10"/>
  <c r="J64" i="10" s="1"/>
  <c r="G64" i="10"/>
  <c r="H63" i="10"/>
  <c r="J63" i="10" s="1"/>
  <c r="G63" i="10"/>
  <c r="H62" i="10"/>
  <c r="J62" i="10" s="1"/>
  <c r="G62" i="10"/>
  <c r="H61" i="10"/>
  <c r="J61" i="10" s="1"/>
  <c r="G61" i="10"/>
  <c r="H60" i="10"/>
  <c r="J60" i="10" s="1"/>
  <c r="G60" i="10"/>
  <c r="H59" i="10"/>
  <c r="J59" i="10" s="1"/>
  <c r="G59" i="10"/>
  <c r="H58" i="10"/>
  <c r="J58" i="10" s="1"/>
  <c r="G58" i="10"/>
  <c r="H57" i="10"/>
  <c r="J57" i="10" s="1"/>
  <c r="G57" i="10"/>
  <c r="H56" i="10"/>
  <c r="J56" i="10" s="1"/>
  <c r="G56" i="10"/>
  <c r="H55" i="10"/>
  <c r="J55" i="10" s="1"/>
  <c r="G55" i="10"/>
  <c r="H54" i="10"/>
  <c r="J54" i="10" s="1"/>
  <c r="G54" i="10"/>
  <c r="H53" i="10"/>
  <c r="J53" i="10" s="1"/>
  <c r="G53" i="10"/>
  <c r="H52" i="10"/>
  <c r="J52" i="10" s="1"/>
  <c r="G52" i="10"/>
  <c r="H51" i="10"/>
  <c r="J51" i="10" s="1"/>
  <c r="G51" i="10"/>
  <c r="H50" i="10"/>
  <c r="J50" i="10" s="1"/>
  <c r="G50" i="10"/>
  <c r="H49" i="10"/>
  <c r="J49" i="10" s="1"/>
  <c r="G49" i="10"/>
  <c r="H48" i="10"/>
  <c r="J48" i="10" s="1"/>
  <c r="G48" i="10"/>
  <c r="H47" i="10"/>
  <c r="J47" i="10" s="1"/>
  <c r="G47" i="10"/>
  <c r="H46" i="10"/>
  <c r="J46" i="10" s="1"/>
  <c r="G46" i="10"/>
  <c r="H45" i="10"/>
  <c r="J45" i="10" s="1"/>
  <c r="G45" i="10"/>
  <c r="H44" i="10"/>
  <c r="J44" i="10" s="1"/>
  <c r="G44" i="10"/>
  <c r="H43" i="10"/>
  <c r="J43" i="10" s="1"/>
  <c r="L43" i="10" s="1"/>
  <c r="G43" i="10"/>
  <c r="H42" i="10"/>
  <c r="J42" i="10" s="1"/>
  <c r="G42" i="10"/>
  <c r="H41" i="10"/>
  <c r="J41" i="10" s="1"/>
  <c r="G41" i="10"/>
  <c r="H40" i="10"/>
  <c r="J40" i="10" s="1"/>
  <c r="G40" i="10"/>
  <c r="H39" i="10"/>
  <c r="J39" i="10" s="1"/>
  <c r="G39" i="10"/>
  <c r="H38" i="10"/>
  <c r="J38" i="10" s="1"/>
  <c r="G38" i="10"/>
  <c r="H37" i="10"/>
  <c r="J37" i="10" s="1"/>
  <c r="G37" i="10"/>
  <c r="H36" i="10"/>
  <c r="J36" i="10" s="1"/>
  <c r="G36" i="10"/>
  <c r="H35" i="10"/>
  <c r="J35" i="10" s="1"/>
  <c r="G35" i="10"/>
  <c r="H34" i="10"/>
  <c r="J34" i="10" s="1"/>
  <c r="G34" i="10"/>
  <c r="H33" i="10"/>
  <c r="J33" i="10" s="1"/>
  <c r="G33" i="10"/>
  <c r="H32" i="10"/>
  <c r="J32" i="10" s="1"/>
  <c r="G32" i="10"/>
  <c r="H31" i="10"/>
  <c r="J31" i="10" s="1"/>
  <c r="L31" i="10" s="1"/>
  <c r="G31" i="10"/>
  <c r="H30" i="10"/>
  <c r="J30" i="10" s="1"/>
  <c r="G30" i="10"/>
  <c r="H29" i="10"/>
  <c r="J29" i="10" s="1"/>
  <c r="G29" i="10"/>
  <c r="H28" i="10"/>
  <c r="J28" i="10" s="1"/>
  <c r="G28" i="10"/>
  <c r="H27" i="10"/>
  <c r="J27" i="10" s="1"/>
  <c r="G27" i="10"/>
  <c r="H26" i="10"/>
  <c r="J26" i="10" s="1"/>
  <c r="G26" i="10"/>
  <c r="H25" i="10"/>
  <c r="J25" i="10" s="1"/>
  <c r="G25" i="10"/>
  <c r="H24" i="10"/>
  <c r="J24" i="10" s="1"/>
  <c r="G24" i="10"/>
  <c r="H23" i="10"/>
  <c r="J23" i="10" s="1"/>
  <c r="G23" i="10"/>
  <c r="AR5" i="5" l="1"/>
  <c r="AQ18" i="5"/>
  <c r="AQ9" i="5"/>
  <c r="V13" i="9"/>
  <c r="V13" i="21"/>
  <c r="O12" i="21"/>
  <c r="P50" i="21"/>
  <c r="P6" i="21"/>
  <c r="O31" i="21"/>
  <c r="O21" i="21"/>
  <c r="P76" i="21"/>
  <c r="O20" i="21"/>
  <c r="P4" i="21"/>
  <c r="P7" i="21"/>
  <c r="O7" i="21"/>
  <c r="O28" i="21"/>
  <c r="O13" i="21"/>
  <c r="P59" i="21"/>
  <c r="P30" i="21"/>
  <c r="P37" i="21"/>
  <c r="P74" i="21"/>
  <c r="P58" i="21"/>
  <c r="P16" i="21"/>
  <c r="O29" i="21"/>
  <c r="O59" i="21"/>
  <c r="O78" i="21"/>
  <c r="P3" i="21"/>
  <c r="O34" i="21"/>
  <c r="P17" i="21"/>
  <c r="O86" i="21"/>
  <c r="P35" i="21"/>
  <c r="P10" i="21"/>
  <c r="O47" i="21"/>
  <c r="O63" i="21"/>
  <c r="O38" i="21"/>
  <c r="O15" i="21"/>
  <c r="O39" i="21"/>
  <c r="O37" i="21"/>
  <c r="O11" i="21"/>
  <c r="P14" i="21"/>
  <c r="P87" i="21"/>
  <c r="P55" i="21"/>
  <c r="P89" i="21"/>
  <c r="P22" i="21"/>
  <c r="P73" i="21"/>
  <c r="P57" i="21"/>
  <c r="P18" i="21"/>
  <c r="P36" i="21"/>
  <c r="O60" i="21"/>
  <c r="P80" i="21"/>
  <c r="O8" i="21"/>
  <c r="O41" i="21"/>
  <c r="O35" i="21"/>
  <c r="P88" i="21"/>
  <c r="P13" i="21"/>
  <c r="O52" i="21"/>
  <c r="P42" i="21"/>
  <c r="O67" i="21"/>
  <c r="O44" i="21"/>
  <c r="O3" i="21"/>
  <c r="P41" i="21"/>
  <c r="O85" i="21"/>
  <c r="P53" i="21"/>
  <c r="O24" i="21"/>
  <c r="O64" i="21"/>
  <c r="P56" i="21"/>
  <c r="O81" i="21"/>
  <c r="O75" i="21"/>
  <c r="P31" i="21"/>
  <c r="P33" i="21"/>
  <c r="P84" i="21"/>
  <c r="P43" i="21"/>
  <c r="O53" i="21"/>
  <c r="O65" i="21"/>
  <c r="O23" i="21"/>
  <c r="P45" i="21"/>
  <c r="O27" i="21"/>
  <c r="O76" i="21"/>
  <c r="O79" i="21"/>
  <c r="O2" i="21"/>
  <c r="P15" i="21"/>
  <c r="P86" i="21"/>
  <c r="P32" i="21"/>
  <c r="O55" i="21"/>
  <c r="P26" i="21"/>
  <c r="P64" i="21"/>
  <c r="P12" i="21"/>
  <c r="O32" i="21"/>
  <c r="O87" i="21"/>
  <c r="P2" i="21"/>
  <c r="P67" i="21"/>
  <c r="P48" i="21"/>
  <c r="P23" i="21"/>
  <c r="O56" i="21"/>
  <c r="P68" i="21"/>
  <c r="O36" i="21"/>
  <c r="O90" i="21"/>
  <c r="O73" i="21"/>
  <c r="O66" i="21"/>
  <c r="P38" i="21"/>
  <c r="P61" i="21"/>
  <c r="P28" i="21"/>
  <c r="O72" i="21"/>
  <c r="P72" i="21"/>
  <c r="P34" i="21"/>
  <c r="O33" i="21"/>
  <c r="P5" i="21"/>
  <c r="O6" i="21"/>
  <c r="O17" i="21"/>
  <c r="O40" i="21"/>
  <c r="O18" i="21"/>
  <c r="P83" i="21"/>
  <c r="P49" i="21"/>
  <c r="P85" i="21"/>
  <c r="O82" i="21"/>
  <c r="P70" i="21"/>
  <c r="P54" i="21"/>
  <c r="O61" i="21"/>
  <c r="O89" i="21"/>
  <c r="P11" i="21"/>
  <c r="O45" i="21"/>
  <c r="O42" i="21"/>
  <c r="P21" i="21"/>
  <c r="O9" i="21"/>
  <c r="P51" i="21"/>
  <c r="O71" i="21"/>
  <c r="O30" i="21"/>
  <c r="P79" i="21"/>
  <c r="P81" i="21"/>
  <c r="P69" i="21"/>
  <c r="P52" i="21"/>
  <c r="O19" i="21"/>
  <c r="P44" i="21"/>
  <c r="O43" i="21"/>
  <c r="O54" i="21"/>
  <c r="O74" i="21"/>
  <c r="O22" i="21"/>
  <c r="P75" i="21"/>
  <c r="P90" i="21"/>
  <c r="P66" i="21"/>
  <c r="O25" i="21"/>
  <c r="P20" i="21"/>
  <c r="P60" i="21"/>
  <c r="O51" i="21"/>
  <c r="O58" i="21"/>
  <c r="O16" i="21"/>
  <c r="O80" i="21"/>
  <c r="P40" i="21"/>
  <c r="P71" i="21"/>
  <c r="P82" i="21"/>
  <c r="P65" i="21"/>
  <c r="O26" i="21"/>
  <c r="O83" i="21"/>
  <c r="O50" i="21"/>
  <c r="O77" i="21"/>
  <c r="O62" i="21"/>
  <c r="O49" i="21"/>
  <c r="P47" i="21"/>
  <c r="P46" i="21"/>
  <c r="P62" i="21"/>
  <c r="O69" i="21"/>
  <c r="P27" i="21"/>
  <c r="O70" i="21"/>
  <c r="O88" i="21"/>
  <c r="P25" i="21"/>
  <c r="P63" i="21"/>
  <c r="P39" i="21"/>
  <c r="P77" i="21"/>
  <c r="P19" i="21"/>
  <c r="O57" i="21"/>
  <c r="O5" i="21"/>
  <c r="P29" i="21"/>
  <c r="O84" i="21"/>
  <c r="P8" i="21"/>
  <c r="O10" i="21"/>
  <c r="P24" i="21"/>
  <c r="O48" i="21"/>
  <c r="O4" i="21"/>
  <c r="P9" i="21"/>
  <c r="O68" i="21"/>
  <c r="O46" i="21"/>
  <c r="O14" i="21"/>
  <c r="P78" i="21"/>
  <c r="R88" i="21"/>
  <c r="R31" i="21"/>
  <c r="Q72" i="21"/>
  <c r="R30" i="21"/>
  <c r="Q12" i="21"/>
  <c r="Q79" i="21"/>
  <c r="R84" i="21"/>
  <c r="R29" i="21"/>
  <c r="Q68" i="21"/>
  <c r="R22" i="21"/>
  <c r="Q46" i="21"/>
  <c r="Q90" i="21"/>
  <c r="R35" i="21"/>
  <c r="R77" i="21"/>
  <c r="R8" i="21"/>
  <c r="R25" i="21"/>
  <c r="R50" i="21"/>
  <c r="Q78" i="21"/>
  <c r="Q49" i="21"/>
  <c r="Q51" i="21"/>
  <c r="R73" i="21"/>
  <c r="Q26" i="21"/>
  <c r="R19" i="21"/>
  <c r="R49" i="21"/>
  <c r="Q55" i="21"/>
  <c r="R78" i="21"/>
  <c r="Q53" i="21"/>
  <c r="Q88" i="21"/>
  <c r="R65" i="21"/>
  <c r="Q17" i="21"/>
  <c r="Q58" i="21"/>
  <c r="Q28" i="21"/>
  <c r="Q62" i="21"/>
  <c r="Q3" i="21"/>
  <c r="R74" i="21"/>
  <c r="R87" i="21"/>
  <c r="Q45" i="21"/>
  <c r="R61" i="21"/>
  <c r="Q13" i="21"/>
  <c r="Q21" i="21"/>
  <c r="R64" i="21"/>
  <c r="R43" i="21"/>
  <c r="R67" i="21"/>
  <c r="Q15" i="21"/>
  <c r="Q5" i="21"/>
  <c r="Q22" i="21"/>
  <c r="Q14" i="21"/>
  <c r="Q33" i="21"/>
  <c r="Q30" i="21"/>
  <c r="Q38" i="21"/>
  <c r="Q70" i="21"/>
  <c r="Q27" i="21"/>
  <c r="Q43" i="21"/>
  <c r="R3" i="21"/>
  <c r="R51" i="21"/>
  <c r="R33" i="21"/>
  <c r="R15" i="21"/>
  <c r="R54" i="21"/>
  <c r="R38" i="21"/>
  <c r="R72" i="21"/>
  <c r="R10" i="21"/>
  <c r="R9" i="21"/>
  <c r="R53" i="21"/>
  <c r="R76" i="21"/>
  <c r="Q8" i="21"/>
  <c r="R28" i="21"/>
  <c r="R20" i="21"/>
  <c r="Q16" i="21"/>
  <c r="R82" i="21"/>
  <c r="R21" i="21"/>
  <c r="R16" i="21"/>
  <c r="R86" i="21"/>
  <c r="Q80" i="21"/>
  <c r="Q65" i="21"/>
  <c r="R81" i="21"/>
  <c r="R59" i="21"/>
  <c r="Q4" i="21"/>
  <c r="Q73" i="21"/>
  <c r="Q86" i="21"/>
  <c r="Q10" i="21"/>
  <c r="R44" i="21"/>
  <c r="R70" i="21"/>
  <c r="Q81" i="21"/>
  <c r="Q63" i="21"/>
  <c r="Q74" i="21"/>
  <c r="Q87" i="21"/>
  <c r="Q67" i="21"/>
  <c r="Q37" i="21"/>
  <c r="R45" i="21"/>
  <c r="R46" i="21"/>
  <c r="R75" i="21"/>
  <c r="Q20" i="21"/>
  <c r="Q60" i="21"/>
  <c r="R83" i="21"/>
  <c r="Q82" i="21"/>
  <c r="Q40" i="21"/>
  <c r="R24" i="21"/>
  <c r="R39" i="21"/>
  <c r="Q44" i="21"/>
  <c r="Q59" i="21"/>
  <c r="Q47" i="21"/>
  <c r="R55" i="21"/>
  <c r="Q35" i="21"/>
  <c r="R12" i="21"/>
  <c r="R40" i="21"/>
  <c r="Q89" i="21"/>
  <c r="Q69" i="21"/>
  <c r="Q36" i="21"/>
  <c r="Q6" i="21"/>
  <c r="R13" i="21"/>
  <c r="Q66" i="21"/>
  <c r="R17" i="21"/>
  <c r="R18" i="21"/>
  <c r="R7" i="21"/>
  <c r="R68" i="21"/>
  <c r="Q7" i="21"/>
  <c r="Q18" i="21"/>
  <c r="R71" i="21"/>
  <c r="R34" i="21"/>
  <c r="R23" i="21"/>
  <c r="R58" i="21"/>
  <c r="R52" i="21"/>
  <c r="R47" i="21"/>
  <c r="R4" i="21"/>
  <c r="R37" i="21"/>
  <c r="R66" i="21"/>
  <c r="Q41" i="21"/>
  <c r="R42" i="21"/>
  <c r="R63" i="21"/>
  <c r="R57" i="21"/>
  <c r="R69" i="21"/>
  <c r="Y69" i="21" s="1"/>
  <c r="Q57" i="21"/>
  <c r="Q24" i="21"/>
  <c r="Q75" i="21"/>
  <c r="Q61" i="21"/>
  <c r="Q31" i="21"/>
  <c r="Q76" i="21"/>
  <c r="R90" i="21"/>
  <c r="R41" i="21"/>
  <c r="R48" i="21"/>
  <c r="Q39" i="21"/>
  <c r="R5" i="21"/>
  <c r="Q23" i="21"/>
  <c r="Q84" i="21"/>
  <c r="R79" i="21"/>
  <c r="Q25" i="21"/>
  <c r="Q29" i="21"/>
  <c r="Q85" i="21"/>
  <c r="Q54" i="21"/>
  <c r="R36" i="21"/>
  <c r="R85" i="21"/>
  <c r="R2" i="21"/>
  <c r="Q71" i="21"/>
  <c r="X71" i="21" s="1"/>
  <c r="Q50" i="21"/>
  <c r="R27" i="21"/>
  <c r="Y27" i="21" s="1"/>
  <c r="R62" i="21"/>
  <c r="R14" i="21"/>
  <c r="R11" i="21"/>
  <c r="Q19" i="21"/>
  <c r="X19" i="21" s="1"/>
  <c r="Q11" i="21"/>
  <c r="Q77" i="21"/>
  <c r="X77" i="21" s="1"/>
  <c r="Q56" i="21"/>
  <c r="R89" i="21"/>
  <c r="Y89" i="21" s="1"/>
  <c r="R26" i="21"/>
  <c r="Q42" i="21"/>
  <c r="Q9" i="21"/>
  <c r="R32" i="21"/>
  <c r="Q48" i="21"/>
  <c r="R56" i="21"/>
  <c r="Q32" i="21"/>
  <c r="Q2" i="21"/>
  <c r="X2" i="21" s="1"/>
  <c r="Q52" i="21"/>
  <c r="Q34" i="21"/>
  <c r="R60" i="21"/>
  <c r="Q83" i="21"/>
  <c r="Q64" i="21"/>
  <c r="R80" i="21"/>
  <c r="Y80" i="21" s="1"/>
  <c r="R6" i="21"/>
  <c r="AN3" i="5"/>
  <c r="AU45" i="7"/>
  <c r="AV45" i="7" s="1"/>
  <c r="AN45" i="7"/>
  <c r="AR45" i="7" s="1"/>
  <c r="AC6" i="5"/>
  <c r="AC18" i="5"/>
  <c r="AN18" i="5" s="1"/>
  <c r="AN63" i="5"/>
  <c r="AU43" i="5"/>
  <c r="AU30" i="7"/>
  <c r="AV30" i="7" s="1"/>
  <c r="AN30" i="7"/>
  <c r="AR30" i="7" s="1"/>
  <c r="AC38" i="3"/>
  <c r="AN38" i="3" s="1"/>
  <c r="AG87" i="5"/>
  <c r="AC87" i="5" s="1"/>
  <c r="AU43" i="3"/>
  <c r="AN46" i="7"/>
  <c r="AR46" i="7" s="1"/>
  <c r="AU46" i="7"/>
  <c r="AV46" i="7" s="1"/>
  <c r="L37" i="10"/>
  <c r="L49" i="10"/>
  <c r="AN38" i="5"/>
  <c r="AC57" i="5"/>
  <c r="AU57" i="5" s="1"/>
  <c r="AN81" i="5"/>
  <c r="AR81" i="5" s="1"/>
  <c r="AN46" i="5"/>
  <c r="AG69" i="5"/>
  <c r="AC69" i="5" s="1"/>
  <c r="AG24" i="5"/>
  <c r="AC24" i="5" s="1"/>
  <c r="AN47" i="5"/>
  <c r="AU81" i="5"/>
  <c r="AU60" i="5"/>
  <c r="AV60" i="5" s="1"/>
  <c r="AQ86" i="3"/>
  <c r="AR86" i="3" s="1"/>
  <c r="AG12" i="5"/>
  <c r="AH12" i="5"/>
  <c r="AI12" i="5" s="1"/>
  <c r="AJ12" i="5" s="1"/>
  <c r="AC12" i="5" s="1"/>
  <c r="AN12" i="5" s="1"/>
  <c r="AG35" i="3"/>
  <c r="AC35" i="3" s="1"/>
  <c r="AN35" i="3" s="1"/>
  <c r="X53" i="9"/>
  <c r="AV66" i="3"/>
  <c r="AG77" i="3"/>
  <c r="AC77" i="3" s="1"/>
  <c r="AV81" i="5"/>
  <c r="AV43" i="5"/>
  <c r="AU67" i="5"/>
  <c r="AU66" i="3"/>
  <c r="AC54" i="3"/>
  <c r="AN54" i="3" s="1"/>
  <c r="AV67" i="5"/>
  <c r="AH76" i="5"/>
  <c r="AI76" i="5" s="1"/>
  <c r="AJ76" i="5" s="1"/>
  <c r="AN52" i="5"/>
  <c r="AR52" i="5" s="1"/>
  <c r="AQ25" i="5"/>
  <c r="AU46" i="3"/>
  <c r="AG41" i="3"/>
  <c r="AH41" i="3"/>
  <c r="AI41" i="3" s="1"/>
  <c r="AJ41" i="3" s="1"/>
  <c r="AC41" i="3" s="1"/>
  <c r="AN41" i="3" s="1"/>
  <c r="AN58" i="3"/>
  <c r="AC51" i="5"/>
  <c r="AN51" i="5" s="1"/>
  <c r="AR51" i="5" s="1"/>
  <c r="AC10" i="5"/>
  <c r="AN10" i="5" s="1"/>
  <c r="AU52" i="5"/>
  <c r="AN49" i="5"/>
  <c r="AU44" i="5"/>
  <c r="AV44" i="5" s="1"/>
  <c r="AU32" i="5"/>
  <c r="AV32" i="5" s="1"/>
  <c r="AN46" i="3"/>
  <c r="AU35" i="5"/>
  <c r="AU80" i="3"/>
  <c r="AV80" i="3" s="1"/>
  <c r="AN8" i="5"/>
  <c r="AR8" i="5" s="1"/>
  <c r="AU89" i="3"/>
  <c r="AV89" i="3" s="1"/>
  <c r="AN61" i="3"/>
  <c r="AC32" i="5"/>
  <c r="AN32" i="5" s="1"/>
  <c r="AR32" i="5" s="1"/>
  <c r="AC16" i="3"/>
  <c r="AN16" i="3" s="1"/>
  <c r="AR16" i="3" s="1"/>
  <c r="AC42" i="3"/>
  <c r="AN42" i="3" s="1"/>
  <c r="AG71" i="3"/>
  <c r="AH71" i="3"/>
  <c r="AI71" i="3" s="1"/>
  <c r="AJ71" i="3" s="1"/>
  <c r="AC71" i="3" s="1"/>
  <c r="AU71" i="3" s="1"/>
  <c r="AV71" i="3" s="1"/>
  <c r="X51" i="9"/>
  <c r="AR75" i="3"/>
  <c r="L41" i="10"/>
  <c r="L53" i="10"/>
  <c r="AV43" i="3"/>
  <c r="AQ17" i="5"/>
  <c r="AN8" i="7"/>
  <c r="AR8" i="7" s="1"/>
  <c r="AU8" i="7"/>
  <c r="AV8" i="7" s="1"/>
  <c r="AU25" i="3"/>
  <c r="AU47" i="5"/>
  <c r="AV47" i="5" s="1"/>
  <c r="AU46" i="5"/>
  <c r="AU8" i="5"/>
  <c r="AV8" i="5" s="1"/>
  <c r="AG56" i="5"/>
  <c r="AH56" i="5"/>
  <c r="AI56" i="5" s="1"/>
  <c r="AJ56" i="5" s="1"/>
  <c r="AC56" i="5" s="1"/>
  <c r="AU56" i="5"/>
  <c r="AV56" i="5" s="1"/>
  <c r="L29" i="10"/>
  <c r="L35" i="10"/>
  <c r="L47" i="10"/>
  <c r="AN68" i="3"/>
  <c r="AR68" i="3" s="1"/>
  <c r="AC31" i="3"/>
  <c r="AN31" i="3" s="1"/>
  <c r="AR31" i="3" s="1"/>
  <c r="AQ29" i="5"/>
  <c r="AH23" i="5"/>
  <c r="AI23" i="5" s="1"/>
  <c r="AJ23" i="5" s="1"/>
  <c r="AN86" i="7"/>
  <c r="AR86" i="7" s="1"/>
  <c r="AU86" i="7"/>
  <c r="AV86" i="7" s="1"/>
  <c r="AU25" i="5"/>
  <c r="AU86" i="5"/>
  <c r="AV86" i="5" s="1"/>
  <c r="AU23" i="3"/>
  <c r="AV23" i="3" s="1"/>
  <c r="AU55" i="3"/>
  <c r="AU30" i="5"/>
  <c r="AV30" i="5" s="1"/>
  <c r="AU40" i="5"/>
  <c r="AV40" i="5" s="1"/>
  <c r="AC89" i="5"/>
  <c r="AN89" i="5" s="1"/>
  <c r="AR89" i="5" s="1"/>
  <c r="AL21" i="5" s="1"/>
  <c r="AH59" i="3"/>
  <c r="AI59" i="3" s="1"/>
  <c r="AJ59" i="3" s="1"/>
  <c r="AG59" i="3"/>
  <c r="AV25" i="3"/>
  <c r="AV52" i="5"/>
  <c r="AN89" i="7"/>
  <c r="AR89" i="7" s="1"/>
  <c r="AL21" i="7" s="1"/>
  <c r="AU89" i="7"/>
  <c r="AV89" i="7" s="1"/>
  <c r="AU39" i="3"/>
  <c r="AV39" i="3" s="1"/>
  <c r="AU16" i="5"/>
  <c r="AV16" i="5" s="1"/>
  <c r="AU66" i="5"/>
  <c r="AV66" i="5" s="1"/>
  <c r="AU48" i="3"/>
  <c r="AV48" i="3" s="1"/>
  <c r="AU21" i="5"/>
  <c r="AU22" i="3"/>
  <c r="AV22" i="3" s="1"/>
  <c r="AU6" i="5"/>
  <c r="AV6" i="5" s="1"/>
  <c r="AN77" i="3"/>
  <c r="AC70" i="3"/>
  <c r="AN70" i="3" s="1"/>
  <c r="AR70" i="3" s="1"/>
  <c r="AC36" i="3"/>
  <c r="AN36" i="3" s="1"/>
  <c r="AR36" i="3" s="1"/>
  <c r="AN41" i="7"/>
  <c r="AR41" i="7" s="1"/>
  <c r="AU41" i="7"/>
  <c r="AV41" i="7" s="1"/>
  <c r="AU85" i="5"/>
  <c r="AU47" i="3"/>
  <c r="AU12" i="5"/>
  <c r="AV12" i="5" s="1"/>
  <c r="AU28" i="5"/>
  <c r="AU64" i="5"/>
  <c r="AV64" i="5" s="1"/>
  <c r="AU74" i="5"/>
  <c r="AV74" i="5" s="1"/>
  <c r="AU41" i="3"/>
  <c r="AV41" i="3" s="1"/>
  <c r="AV85" i="5"/>
  <c r="AN25" i="3"/>
  <c r="AV8" i="3"/>
  <c r="AC28" i="3"/>
  <c r="AU28" i="3" s="1"/>
  <c r="AV28" i="3" s="1"/>
  <c r="AV28" i="5"/>
  <c r="AC41" i="5"/>
  <c r="AU41" i="5" s="1"/>
  <c r="AV41" i="5" s="1"/>
  <c r="AN39" i="7"/>
  <c r="AR39" i="7" s="1"/>
  <c r="AU39" i="7"/>
  <c r="AV39" i="7" s="1"/>
  <c r="AN13" i="7"/>
  <c r="AR13" i="7" s="1"/>
  <c r="AL36" i="7" s="1"/>
  <c r="AU14" i="5"/>
  <c r="AV14" i="5" s="1"/>
  <c r="AU36" i="3"/>
  <c r="AV36" i="3" s="1"/>
  <c r="AN87" i="7"/>
  <c r="AR87" i="7" s="1"/>
  <c r="AU87" i="7"/>
  <c r="AV87" i="7" s="1"/>
  <c r="AU10" i="3"/>
  <c r="AV10" i="3" s="1"/>
  <c r="AU3" i="5"/>
  <c r="AV3" i="5" s="1"/>
  <c r="AG78" i="3"/>
  <c r="AH78" i="3"/>
  <c r="AI78" i="3" s="1"/>
  <c r="AJ78" i="3" s="1"/>
  <c r="AC78" i="3" s="1"/>
  <c r="AN78" i="3" s="1"/>
  <c r="AR78" i="3" s="1"/>
  <c r="AC22" i="5"/>
  <c r="AN22" i="5" s="1"/>
  <c r="AN37" i="7"/>
  <c r="AR37" i="7" s="1"/>
  <c r="AU37" i="7"/>
  <c r="AV37" i="7" s="1"/>
  <c r="AU20" i="5"/>
  <c r="AV20" i="5" s="1"/>
  <c r="AN67" i="7"/>
  <c r="AR67" i="7" s="1"/>
  <c r="AU67" i="7"/>
  <c r="AV67" i="7" s="1"/>
  <c r="AU45" i="5"/>
  <c r="AV45" i="5" s="1"/>
  <c r="AU35" i="3"/>
  <c r="AV35" i="3" s="1"/>
  <c r="AU8" i="3"/>
  <c r="AG15" i="3"/>
  <c r="AH15" i="3"/>
  <c r="AI15" i="3" s="1"/>
  <c r="AJ15" i="3" s="1"/>
  <c r="AG51" i="3"/>
  <c r="AH51" i="3"/>
  <c r="AI51" i="3" s="1"/>
  <c r="AJ51" i="3" s="1"/>
  <c r="AV47" i="3"/>
  <c r="AV19" i="5"/>
  <c r="AN82" i="7"/>
  <c r="AR82" i="7" s="1"/>
  <c r="AU82" i="7"/>
  <c r="AV82" i="7" s="1"/>
  <c r="AU63" i="5"/>
  <c r="AV63" i="5" s="1"/>
  <c r="AU9" i="3"/>
  <c r="AV9" i="3" s="1"/>
  <c r="AU4" i="5"/>
  <c r="AH56" i="3"/>
  <c r="AI56" i="3" s="1"/>
  <c r="AJ56" i="3" s="1"/>
  <c r="AC56" i="3" s="1"/>
  <c r="AN56" i="3" s="1"/>
  <c r="AR56" i="3" s="1"/>
  <c r="AG56" i="3"/>
  <c r="AG18" i="3"/>
  <c r="AH18" i="3"/>
  <c r="AI18" i="3" s="1"/>
  <c r="AJ18" i="3" s="1"/>
  <c r="AC18" i="3" s="1"/>
  <c r="AN18" i="3" s="1"/>
  <c r="AR18" i="3" s="1"/>
  <c r="AU86" i="3"/>
  <c r="AU32" i="3"/>
  <c r="AV32" i="3" s="1"/>
  <c r="AC88" i="3"/>
  <c r="AN88" i="3" s="1"/>
  <c r="AR88" i="3" s="1"/>
  <c r="AV75" i="3"/>
  <c r="AC29" i="5"/>
  <c r="AN29" i="5" s="1"/>
  <c r="AC75" i="5"/>
  <c r="AN75" i="5" s="1"/>
  <c r="AR75" i="5" s="1"/>
  <c r="AV35" i="5"/>
  <c r="AN4" i="7"/>
  <c r="AR4" i="7" s="1"/>
  <c r="AU4" i="7"/>
  <c r="AV4" i="7" s="1"/>
  <c r="AU89" i="5"/>
  <c r="AV89" i="5" s="1"/>
  <c r="AU53" i="3"/>
  <c r="AU65" i="3"/>
  <c r="AV65" i="3" s="1"/>
  <c r="AH69" i="3"/>
  <c r="AI69" i="3" s="1"/>
  <c r="AJ69" i="3" s="1"/>
  <c r="AG69" i="3"/>
  <c r="AU55" i="5"/>
  <c r="AV55" i="5" s="1"/>
  <c r="AU75" i="3"/>
  <c r="AU76" i="3"/>
  <c r="AV76" i="3" s="1"/>
  <c r="AU42" i="5"/>
  <c r="AG79" i="5"/>
  <c r="AH79" i="5"/>
  <c r="AI79" i="5" s="1"/>
  <c r="AJ79" i="5" s="1"/>
  <c r="AU36" i="5"/>
  <c r="AV36" i="5" s="1"/>
  <c r="AC65" i="5"/>
  <c r="AN33" i="7"/>
  <c r="AR33" i="7" s="1"/>
  <c r="AU33" i="7"/>
  <c r="AV33" i="7" s="1"/>
  <c r="AU65" i="5"/>
  <c r="AV65" i="5" s="1"/>
  <c r="AU83" i="3"/>
  <c r="AV83" i="3" s="1"/>
  <c r="AU27" i="5"/>
  <c r="AV27" i="5" s="1"/>
  <c r="AU30" i="3"/>
  <c r="AV30" i="3" s="1"/>
  <c r="AU31" i="5"/>
  <c r="AV31" i="5" s="1"/>
  <c r="AU38" i="5"/>
  <c r="AV38" i="5" s="1"/>
  <c r="AU7" i="3"/>
  <c r="AU56" i="3"/>
  <c r="AV56" i="3" s="1"/>
  <c r="L33" i="10"/>
  <c r="L51" i="10"/>
  <c r="AV55" i="3"/>
  <c r="AC84" i="3"/>
  <c r="AN84" i="3" s="1"/>
  <c r="AR84" i="3" s="1"/>
  <c r="AV58" i="3"/>
  <c r="AV4" i="5"/>
  <c r="AV46" i="5"/>
  <c r="AH62" i="5"/>
  <c r="AI62" i="5" s="1"/>
  <c r="AJ62" i="5" s="1"/>
  <c r="AC62" i="5" s="1"/>
  <c r="AU62" i="5" s="1"/>
  <c r="AV62" i="5" s="1"/>
  <c r="AC9" i="5"/>
  <c r="AN9" i="5" s="1"/>
  <c r="AR9" i="5" s="1"/>
  <c r="AV21" i="5"/>
  <c r="AN10" i="7"/>
  <c r="AR10" i="7" s="1"/>
  <c r="AU60" i="3"/>
  <c r="AV60" i="3" s="1"/>
  <c r="AU88" i="7"/>
  <c r="AV88" i="7" s="1"/>
  <c r="AN88" i="7"/>
  <c r="AR88" i="7" s="1"/>
  <c r="AU26" i="5"/>
  <c r="AV26" i="5" s="1"/>
  <c r="AU88" i="5"/>
  <c r="AV88" i="5" s="1"/>
  <c r="AU49" i="5"/>
  <c r="AV49" i="5" s="1"/>
  <c r="AU49" i="3"/>
  <c r="AV49" i="3" s="1"/>
  <c r="AU68" i="5"/>
  <c r="AV68" i="5" s="1"/>
  <c r="AU82" i="5"/>
  <c r="AV82" i="5" s="1"/>
  <c r="L39" i="10"/>
  <c r="L45" i="10"/>
  <c r="AC59" i="5"/>
  <c r="AN59" i="5" s="1"/>
  <c r="AC70" i="5"/>
  <c r="AN70" i="5" s="1"/>
  <c r="AV42" i="5"/>
  <c r="AU77" i="3"/>
  <c r="AV77" i="3" s="1"/>
  <c r="AU74" i="3"/>
  <c r="AV74" i="3" s="1"/>
  <c r="AU16" i="3"/>
  <c r="AV16" i="3" s="1"/>
  <c r="AU37" i="5"/>
  <c r="AV37" i="5" s="1"/>
  <c r="AG82" i="3"/>
  <c r="AH82" i="3"/>
  <c r="AI82" i="3" s="1"/>
  <c r="AJ82" i="3" s="1"/>
  <c r="AU68" i="3"/>
  <c r="AV68" i="3" s="1"/>
  <c r="AU6" i="3"/>
  <c r="AV6" i="3" s="1"/>
  <c r="AH87" i="3"/>
  <c r="AI87" i="3" s="1"/>
  <c r="AJ87" i="3" s="1"/>
  <c r="AG87" i="3"/>
  <c r="AU61" i="3"/>
  <c r="AV61" i="3" s="1"/>
  <c r="Y64" i="9"/>
  <c r="Y70" i="9"/>
  <c r="Y77" i="9"/>
  <c r="X83" i="9"/>
  <c r="Y80" i="9"/>
  <c r="X80" i="9"/>
  <c r="AR68" i="5"/>
  <c r="AR58" i="3"/>
  <c r="AR46" i="3"/>
  <c r="AV46" i="3"/>
  <c r="X79" i="9"/>
  <c r="Y79" i="9"/>
  <c r="AR10" i="3"/>
  <c r="X89" i="9"/>
  <c r="X47" i="9"/>
  <c r="X46" i="9"/>
  <c r="X58" i="9"/>
  <c r="Y59" i="9"/>
  <c r="X38" i="9"/>
  <c r="X31" i="9"/>
  <c r="X70" i="9"/>
  <c r="X72" i="9"/>
  <c r="X71" i="9"/>
  <c r="Y40" i="9"/>
  <c r="Y67" i="9"/>
  <c r="Y39" i="9"/>
  <c r="X43" i="9"/>
  <c r="X40" i="9"/>
  <c r="Y56" i="9"/>
  <c r="Y42" i="9"/>
  <c r="X69" i="9"/>
  <c r="Y55" i="9"/>
  <c r="X88" i="9"/>
  <c r="Y46" i="9"/>
  <c r="Y45" i="9"/>
  <c r="Y60" i="9"/>
  <c r="Y50" i="9"/>
  <c r="X59" i="9"/>
  <c r="Y34" i="9"/>
  <c r="Y7" i="9"/>
  <c r="Y31" i="9"/>
  <c r="X30" i="9"/>
  <c r="X55" i="9"/>
  <c r="Y83" i="9"/>
  <c r="Y78" i="9"/>
  <c r="X77" i="9"/>
  <c r="X17" i="9"/>
  <c r="X62" i="9"/>
  <c r="Y68" i="9"/>
  <c r="X18" i="9"/>
  <c r="Y20" i="9"/>
  <c r="X9" i="9"/>
  <c r="Y4" i="9"/>
  <c r="X54" i="9"/>
  <c r="X49" i="9"/>
  <c r="AN55" i="5"/>
  <c r="AR55" i="5" s="1"/>
  <c r="AN6" i="5"/>
  <c r="AR6" i="5" s="1"/>
  <c r="AN16" i="5"/>
  <c r="AR16" i="5" s="1"/>
  <c r="AN82" i="5"/>
  <c r="AR82" i="5" s="1"/>
  <c r="AN36" i="5"/>
  <c r="AR36" i="5" s="1"/>
  <c r="AN65" i="5"/>
  <c r="AR65" i="5" s="1"/>
  <c r="AN28" i="5"/>
  <c r="AR28" i="5" s="1"/>
  <c r="AN64" i="5"/>
  <c r="AR64" i="5" s="1"/>
  <c r="AN31" i="5"/>
  <c r="AR31" i="5" s="1"/>
  <c r="AR78" i="5"/>
  <c r="AR66" i="5"/>
  <c r="AR49" i="5"/>
  <c r="AR67" i="5"/>
  <c r="AR46" i="5"/>
  <c r="AR70" i="5"/>
  <c r="AR26" i="5"/>
  <c r="AR14" i="5"/>
  <c r="AR35" i="5"/>
  <c r="AR38" i="5"/>
  <c r="AR30" i="5"/>
  <c r="AQ59" i="5"/>
  <c r="AR47" i="5"/>
  <c r="AR63" i="5"/>
  <c r="AR4" i="5"/>
  <c r="AR88" i="5"/>
  <c r="AR20" i="5"/>
  <c r="AQ13" i="5"/>
  <c r="AQ22" i="5"/>
  <c r="AQ10" i="5"/>
  <c r="AG33" i="5"/>
  <c r="AH33" i="5"/>
  <c r="AI33" i="5" s="1"/>
  <c r="AJ33" i="5" s="1"/>
  <c r="AN73" i="5"/>
  <c r="AR73" i="5" s="1"/>
  <c r="AR3" i="5"/>
  <c r="AN53" i="5"/>
  <c r="AR53" i="5" s="1"/>
  <c r="AR37" i="5"/>
  <c r="AN85" i="5"/>
  <c r="AR85" i="5" s="1"/>
  <c r="AQ39" i="5"/>
  <c r="AQ57" i="5"/>
  <c r="AN21" i="5"/>
  <c r="AR21" i="5" s="1"/>
  <c r="AR18" i="5"/>
  <c r="AN27" i="5"/>
  <c r="AR27" i="5" s="1"/>
  <c r="AR19" i="5"/>
  <c r="AR12" i="5"/>
  <c r="AN62" i="5"/>
  <c r="AR62" i="5" s="1"/>
  <c r="AC84" i="5"/>
  <c r="AN84" i="5" s="1"/>
  <c r="AR84" i="5" s="1"/>
  <c r="AC72" i="5"/>
  <c r="AU72" i="5" s="1"/>
  <c r="AV72" i="5" s="1"/>
  <c r="AC50" i="5"/>
  <c r="AU50" i="5" s="1"/>
  <c r="AV50" i="5" s="1"/>
  <c r="AC76" i="5"/>
  <c r="AN76" i="5" s="1"/>
  <c r="AR76" i="5" s="1"/>
  <c r="AC73" i="5"/>
  <c r="AU73" i="5" s="1"/>
  <c r="AV73" i="5" s="1"/>
  <c r="AC54" i="5"/>
  <c r="AN54" i="5" s="1"/>
  <c r="AR54" i="5" s="1"/>
  <c r="AC17" i="5"/>
  <c r="AU17" i="5" s="1"/>
  <c r="AC58" i="5"/>
  <c r="AN58" i="5" s="1"/>
  <c r="AR58" i="5" s="1"/>
  <c r="AC13" i="5"/>
  <c r="AN13" i="5" s="1"/>
  <c r="AN86" i="5"/>
  <c r="AR86" i="5" s="1"/>
  <c r="AN56" i="5"/>
  <c r="AR56" i="5" s="1"/>
  <c r="AN41" i="5"/>
  <c r="AR41" i="5" s="1"/>
  <c r="AN60" i="5"/>
  <c r="AR60" i="5" s="1"/>
  <c r="AN40" i="5"/>
  <c r="AR40" i="5" s="1"/>
  <c r="AN45" i="5"/>
  <c r="AR45" i="5" s="1"/>
  <c r="AH2" i="5"/>
  <c r="AI2" i="5" s="1"/>
  <c r="AJ2" i="5" s="1"/>
  <c r="AG2" i="5"/>
  <c r="AH48" i="5"/>
  <c r="AI48" i="5" s="1"/>
  <c r="AJ48" i="5" s="1"/>
  <c r="AC48" i="5" s="1"/>
  <c r="AN48" i="5" s="1"/>
  <c r="AR48" i="5" s="1"/>
  <c r="AG48" i="5"/>
  <c r="AC15" i="5"/>
  <c r="AN15" i="5" s="1"/>
  <c r="AR15" i="5" s="1"/>
  <c r="AC11" i="5"/>
  <c r="AU11" i="5" s="1"/>
  <c r="AV11" i="5" s="1"/>
  <c r="AC23" i="5"/>
  <c r="AU23" i="5" s="1"/>
  <c r="AV23" i="5" s="1"/>
  <c r="AC80" i="5"/>
  <c r="AN80" i="5" s="1"/>
  <c r="AR80" i="5" s="1"/>
  <c r="AC39" i="5"/>
  <c r="AN39" i="5" s="1"/>
  <c r="AC61" i="5"/>
  <c r="AU61" i="5" s="1"/>
  <c r="AV61" i="5" s="1"/>
  <c r="AC71" i="5"/>
  <c r="AN71" i="5" s="1"/>
  <c r="AR71" i="5" s="1"/>
  <c r="AC53" i="5"/>
  <c r="AU53" i="5" s="1"/>
  <c r="AV53" i="5" s="1"/>
  <c r="AN72" i="5"/>
  <c r="AR72" i="5" s="1"/>
  <c r="AG34" i="5"/>
  <c r="AH34" i="5"/>
  <c r="AI34" i="5" s="1"/>
  <c r="AJ34" i="5" s="1"/>
  <c r="AR83" i="5"/>
  <c r="AN11" i="5"/>
  <c r="AR11" i="5" s="1"/>
  <c r="AH77" i="5"/>
  <c r="AI77" i="5" s="1"/>
  <c r="AJ77" i="5" s="1"/>
  <c r="AG77" i="5"/>
  <c r="AR43" i="5"/>
  <c r="AN25" i="5"/>
  <c r="AN42" i="5"/>
  <c r="AR42" i="5" s="1"/>
  <c r="AG7" i="5"/>
  <c r="AH7" i="5"/>
  <c r="AI7" i="5" s="1"/>
  <c r="AJ7" i="5" s="1"/>
  <c r="AR74" i="5"/>
  <c r="AR25" i="3"/>
  <c r="AR42" i="3"/>
  <c r="AR65" i="3"/>
  <c r="AR76" i="3"/>
  <c r="AR37" i="3"/>
  <c r="AR8" i="3"/>
  <c r="AR89" i="3"/>
  <c r="AL21" i="3" s="1"/>
  <c r="AR41" i="3"/>
  <c r="AR43" i="3"/>
  <c r="AR48" i="3"/>
  <c r="AR60" i="3"/>
  <c r="AQ26" i="3"/>
  <c r="AR61" i="3"/>
  <c r="AR77" i="3"/>
  <c r="AR32" i="3"/>
  <c r="AH12" i="3"/>
  <c r="AI12" i="3" s="1"/>
  <c r="AJ12" i="3" s="1"/>
  <c r="AG12" i="3"/>
  <c r="AR38" i="3"/>
  <c r="AR54" i="3"/>
  <c r="AQ53" i="3"/>
  <c r="AG67" i="3"/>
  <c r="AH67" i="3"/>
  <c r="AI67" i="3" s="1"/>
  <c r="AJ67" i="3" s="1"/>
  <c r="AR9" i="3"/>
  <c r="AG27" i="3"/>
  <c r="AH27" i="3"/>
  <c r="AI27" i="3" s="1"/>
  <c r="AJ27" i="3" s="1"/>
  <c r="AR55" i="3"/>
  <c r="AR35" i="3"/>
  <c r="AH2" i="3"/>
  <c r="AI2" i="3" s="1"/>
  <c r="AJ2" i="3" s="1"/>
  <c r="AG2" i="3"/>
  <c r="AG85" i="3"/>
  <c r="AH85" i="3"/>
  <c r="AI85" i="3" s="1"/>
  <c r="AJ85" i="3" s="1"/>
  <c r="AR47" i="3"/>
  <c r="AN28" i="3"/>
  <c r="AR28" i="3" s="1"/>
  <c r="AG33" i="3"/>
  <c r="AH33" i="3"/>
  <c r="AI33" i="3" s="1"/>
  <c r="AJ33" i="3" s="1"/>
  <c r="AC33" i="3" s="1"/>
  <c r="AN33" i="3" s="1"/>
  <c r="AR33" i="3" s="1"/>
  <c r="AR66" i="3"/>
  <c r="AH4" i="3"/>
  <c r="AI4" i="3" s="1"/>
  <c r="AJ4" i="3" s="1"/>
  <c r="AG4" i="3"/>
  <c r="AQ73" i="3"/>
  <c r="AQ7" i="3"/>
  <c r="AC62" i="3"/>
  <c r="AN62" i="3" s="1"/>
  <c r="AR62" i="3" s="1"/>
  <c r="AC20" i="3"/>
  <c r="AN20" i="3" s="1"/>
  <c r="AR20" i="3" s="1"/>
  <c r="AC3" i="3"/>
  <c r="AN3" i="3" s="1"/>
  <c r="AR3" i="3" s="1"/>
  <c r="AC29" i="3"/>
  <c r="AU29" i="3" s="1"/>
  <c r="AV29" i="3" s="1"/>
  <c r="AC11" i="3"/>
  <c r="AN11" i="3" s="1"/>
  <c r="AR11" i="3" s="1"/>
  <c r="AG26" i="3"/>
  <c r="AH26" i="3"/>
  <c r="AI26" i="3" s="1"/>
  <c r="AJ26" i="3" s="1"/>
  <c r="AC26" i="3" s="1"/>
  <c r="AN26" i="3" s="1"/>
  <c r="AH63" i="3"/>
  <c r="AI63" i="3" s="1"/>
  <c r="AJ63" i="3" s="1"/>
  <c r="AG63" i="3"/>
  <c r="AH34" i="3"/>
  <c r="AI34" i="3" s="1"/>
  <c r="AJ34" i="3" s="1"/>
  <c r="AG34" i="3"/>
  <c r="AG14" i="3"/>
  <c r="AH14" i="3"/>
  <c r="AI14" i="3" s="1"/>
  <c r="AJ14" i="3" s="1"/>
  <c r="AG64" i="3"/>
  <c r="AH64" i="3"/>
  <c r="AI64" i="3" s="1"/>
  <c r="AJ64" i="3" s="1"/>
  <c r="AG17" i="3"/>
  <c r="AH17" i="3"/>
  <c r="AI17" i="3" s="1"/>
  <c r="AJ17" i="3" s="1"/>
  <c r="AG50" i="3"/>
  <c r="AH50" i="3"/>
  <c r="AI50" i="3" s="1"/>
  <c r="AJ50" i="3" s="1"/>
  <c r="AG5" i="3"/>
  <c r="AH5" i="3"/>
  <c r="AI5" i="3" s="1"/>
  <c r="AJ5" i="3" s="1"/>
  <c r="AN74" i="3"/>
  <c r="AR74" i="3" s="1"/>
  <c r="AN80" i="3"/>
  <c r="AR80" i="3" s="1"/>
  <c r="AN30" i="3"/>
  <c r="AR30" i="3" s="1"/>
  <c r="AN49" i="3"/>
  <c r="AR49" i="3" s="1"/>
  <c r="AQ52" i="3"/>
  <c r="AR44" i="3"/>
  <c r="AC40" i="3"/>
  <c r="AN40" i="3" s="1"/>
  <c r="AR40" i="3" s="1"/>
  <c r="AC24" i="3"/>
  <c r="AN24" i="3" s="1"/>
  <c r="AR24" i="3" s="1"/>
  <c r="AC73" i="3"/>
  <c r="AN73" i="3" s="1"/>
  <c r="AC21" i="3"/>
  <c r="AU21" i="3" s="1"/>
  <c r="AV21" i="3" s="1"/>
  <c r="AC81" i="3"/>
  <c r="AN81" i="3" s="1"/>
  <c r="AR81" i="3" s="1"/>
  <c r="AC72" i="3"/>
  <c r="AN72" i="3" s="1"/>
  <c r="AR72" i="3" s="1"/>
  <c r="AC52" i="3"/>
  <c r="AU52" i="3" s="1"/>
  <c r="AG19" i="3"/>
  <c r="AH19" i="3"/>
  <c r="AI19" i="3" s="1"/>
  <c r="AJ19" i="3" s="1"/>
  <c r="AH79" i="3"/>
  <c r="AI79" i="3" s="1"/>
  <c r="AJ79" i="3" s="1"/>
  <c r="AG79" i="3"/>
  <c r="AG13" i="3"/>
  <c r="AH13" i="3"/>
  <c r="AI13" i="3" s="1"/>
  <c r="AJ13" i="3" s="1"/>
  <c r="AG45" i="3"/>
  <c r="AH45" i="3"/>
  <c r="AI45" i="3" s="1"/>
  <c r="AJ45" i="3" s="1"/>
  <c r="AH57" i="3"/>
  <c r="AI57" i="3" s="1"/>
  <c r="AJ57" i="3" s="1"/>
  <c r="AG57" i="3"/>
  <c r="AR83" i="3"/>
  <c r="AR23" i="3"/>
  <c r="X4" i="9"/>
  <c r="Y62" i="9"/>
  <c r="Y49" i="9"/>
  <c r="Y54" i="9"/>
  <c r="X39" i="9"/>
  <c r="X63" i="9"/>
  <c r="Y38" i="9"/>
  <c r="Y89" i="9"/>
  <c r="AC41" i="9" s="1"/>
  <c r="Y63" i="9"/>
  <c r="Y17" i="9"/>
  <c r="Y47" i="9"/>
  <c r="Y41" i="9"/>
  <c r="Y72" i="9"/>
  <c r="X67" i="9"/>
  <c r="X41" i="9"/>
  <c r="Y66" i="9"/>
  <c r="X42" i="9"/>
  <c r="Y53" i="9"/>
  <c r="X28" i="9"/>
  <c r="Y74" i="9"/>
  <c r="Y33" i="9"/>
  <c r="X86" i="9"/>
  <c r="X61" i="9"/>
  <c r="X82" i="9"/>
  <c r="X50" i="9"/>
  <c r="Y9" i="9"/>
  <c r="Y76" i="9"/>
  <c r="X74" i="9"/>
  <c r="X35" i="9"/>
  <c r="X34" i="9"/>
  <c r="Y86" i="9"/>
  <c r="X52" i="9"/>
  <c r="Y75" i="9"/>
  <c r="Y61" i="9"/>
  <c r="X75" i="9"/>
  <c r="Y81" i="9"/>
  <c r="X45" i="9"/>
  <c r="X81" i="9"/>
  <c r="X78" i="9"/>
  <c r="X16" i="9"/>
  <c r="Y69" i="9"/>
  <c r="X68" i="9"/>
  <c r="X65" i="9"/>
  <c r="X26" i="9"/>
  <c r="Y87" i="9"/>
  <c r="U3" i="9"/>
  <c r="X11" i="9"/>
  <c r="X60" i="9"/>
  <c r="Y82" i="9"/>
  <c r="Y32" i="9"/>
  <c r="X10" i="9"/>
  <c r="X76" i="9"/>
  <c r="Y35" i="9"/>
  <c r="Y10" i="9"/>
  <c r="Y26" i="9"/>
  <c r="Y48" i="9"/>
  <c r="X32" i="9"/>
  <c r="X87" i="9"/>
  <c r="Y88" i="9"/>
  <c r="X66" i="9"/>
  <c r="X48" i="9"/>
  <c r="Y6" i="9"/>
  <c r="Y29" i="9"/>
  <c r="Y14" i="9"/>
  <c r="X37" i="9"/>
  <c r="Y85" i="9"/>
  <c r="Y11" i="9"/>
  <c r="X33" i="9"/>
  <c r="Y65" i="9"/>
  <c r="Y19" i="9"/>
  <c r="Y28" i="9"/>
  <c r="Y71" i="9"/>
  <c r="Y73" i="9"/>
  <c r="X73" i="9"/>
  <c r="Y24" i="9"/>
  <c r="Y8" i="9"/>
  <c r="Y37" i="9"/>
  <c r="X3" i="9"/>
  <c r="X22" i="9"/>
  <c r="X14" i="9"/>
  <c r="G4" i="11"/>
  <c r="X8" i="9"/>
  <c r="Y22" i="9"/>
  <c r="X56" i="9"/>
  <c r="X20" i="9"/>
  <c r="X36" i="9"/>
  <c r="X7" i="9"/>
  <c r="B15" i="11"/>
  <c r="X84" i="9"/>
  <c r="Y25" i="9"/>
  <c r="X23" i="9"/>
  <c r="V13" i="10"/>
  <c r="Y43" i="9"/>
  <c r="X44" i="9"/>
  <c r="Y58" i="9"/>
  <c r="X21" i="9"/>
  <c r="Y57" i="9"/>
  <c r="X12" i="9"/>
  <c r="Y3" i="9"/>
  <c r="X15" i="9"/>
  <c r="Y84" i="9"/>
  <c r="Y51" i="9"/>
  <c r="X6" i="9"/>
  <c r="Y36" i="9"/>
  <c r="X24" i="9"/>
  <c r="Y5" i="9"/>
  <c r="X85" i="9"/>
  <c r="Y44" i="9"/>
  <c r="X57" i="9"/>
  <c r="X64" i="9"/>
  <c r="Y23" i="9"/>
  <c r="Y15" i="9"/>
  <c r="X29" i="9"/>
  <c r="X25" i="9"/>
  <c r="Y52" i="9"/>
  <c r="Y13" i="9"/>
  <c r="Y30" i="9"/>
  <c r="X5" i="9"/>
  <c r="Y27" i="9"/>
  <c r="X27" i="9"/>
  <c r="X13" i="9"/>
  <c r="Y21" i="9"/>
  <c r="X2" i="9"/>
  <c r="X19" i="9"/>
  <c r="Y16" i="9"/>
  <c r="Y2" i="9"/>
  <c r="Y18" i="9"/>
  <c r="Y12" i="9"/>
  <c r="M17" i="10"/>
  <c r="M22" i="10"/>
  <c r="L24" i="10"/>
  <c r="L26" i="10"/>
  <c r="L25" i="10"/>
  <c r="L32" i="10"/>
  <c r="L28" i="10"/>
  <c r="L55" i="10"/>
  <c r="L57" i="10"/>
  <c r="L59" i="10"/>
  <c r="L61" i="10"/>
  <c r="L63" i="10"/>
  <c r="L65" i="10"/>
  <c r="L67" i="10"/>
  <c r="L69" i="10"/>
  <c r="L71" i="10"/>
  <c r="L73" i="10"/>
  <c r="L75" i="10"/>
  <c r="L77" i="10"/>
  <c r="L79" i="10"/>
  <c r="L81" i="10"/>
  <c r="L83" i="10"/>
  <c r="L85" i="10"/>
  <c r="L87" i="10"/>
  <c r="L89" i="10"/>
  <c r="L23" i="10"/>
  <c r="L30" i="10"/>
  <c r="L34" i="10"/>
  <c r="L36" i="10"/>
  <c r="L38" i="10"/>
  <c r="L40" i="10"/>
  <c r="L42" i="10"/>
  <c r="L44" i="10"/>
  <c r="L46" i="10"/>
  <c r="L48" i="10"/>
  <c r="L50" i="10"/>
  <c r="L52" i="10"/>
  <c r="L54" i="10"/>
  <c r="L56" i="10"/>
  <c r="L58" i="10"/>
  <c r="L60" i="10"/>
  <c r="L62" i="10"/>
  <c r="L64" i="10"/>
  <c r="L66" i="10"/>
  <c r="L68" i="10"/>
  <c r="L70" i="10"/>
  <c r="L72" i="10"/>
  <c r="L74" i="10"/>
  <c r="L76" i="10"/>
  <c r="L78" i="10"/>
  <c r="L80" i="10"/>
  <c r="L82" i="10"/>
  <c r="L84" i="10"/>
  <c r="L86" i="10"/>
  <c r="L88" i="10"/>
  <c r="L90" i="10"/>
  <c r="L27" i="10"/>
  <c r="N22" i="10"/>
  <c r="H22" i="10"/>
  <c r="J22" i="10" s="1"/>
  <c r="G22" i="10"/>
  <c r="H21" i="10"/>
  <c r="J21" i="10" s="1"/>
  <c r="G21" i="10"/>
  <c r="N20" i="10"/>
  <c r="H20" i="10"/>
  <c r="J20" i="10" s="1"/>
  <c r="G20" i="10"/>
  <c r="T19" i="10"/>
  <c r="H19" i="10"/>
  <c r="J19" i="10" s="1"/>
  <c r="G19" i="10"/>
  <c r="H18" i="10"/>
  <c r="J18" i="10" s="1"/>
  <c r="G18" i="10"/>
  <c r="N17" i="10"/>
  <c r="H17" i="10"/>
  <c r="J17" i="10" s="1"/>
  <c r="G17" i="10"/>
  <c r="H16" i="10"/>
  <c r="J16" i="10" s="1"/>
  <c r="G16" i="10"/>
  <c r="N15" i="10"/>
  <c r="H15" i="10"/>
  <c r="J15" i="10" s="1"/>
  <c r="G15" i="10"/>
  <c r="H14" i="10"/>
  <c r="J14" i="10" s="1"/>
  <c r="G14" i="10"/>
  <c r="H13" i="10"/>
  <c r="J13" i="10" s="1"/>
  <c r="G13" i="10"/>
  <c r="H12" i="10"/>
  <c r="J12" i="10" s="1"/>
  <c r="G12" i="10"/>
  <c r="H11" i="10"/>
  <c r="J11" i="10" s="1"/>
  <c r="G11" i="10"/>
  <c r="H10" i="10"/>
  <c r="J10" i="10" s="1"/>
  <c r="G10" i="10"/>
  <c r="H9" i="10"/>
  <c r="J9" i="10" s="1"/>
  <c r="G9" i="10"/>
  <c r="H8" i="10"/>
  <c r="J8" i="10" s="1"/>
  <c r="G8" i="10"/>
  <c r="H7" i="10"/>
  <c r="J7" i="10" s="1"/>
  <c r="G7" i="10"/>
  <c r="H6" i="10"/>
  <c r="J6" i="10" s="1"/>
  <c r="G6" i="10"/>
  <c r="H5" i="10"/>
  <c r="J5" i="10" s="1"/>
  <c r="G5" i="10"/>
  <c r="H4" i="10"/>
  <c r="J4" i="10" s="1"/>
  <c r="G4" i="10"/>
  <c r="H3" i="10"/>
  <c r="J3" i="10" s="1"/>
  <c r="G3" i="10"/>
  <c r="H2" i="10"/>
  <c r="J2" i="10" s="1"/>
  <c r="G2" i="10"/>
  <c r="AL37" i="7" l="1"/>
  <c r="Y26" i="21"/>
  <c r="X64" i="21"/>
  <c r="X48" i="21"/>
  <c r="T22" i="9"/>
  <c r="X34" i="21"/>
  <c r="X42" i="21"/>
  <c r="Y14" i="21"/>
  <c r="X54" i="21"/>
  <c r="X52" i="21"/>
  <c r="Y62" i="21"/>
  <c r="X85" i="21"/>
  <c r="X20" i="21"/>
  <c r="X29" i="21"/>
  <c r="X44" i="21"/>
  <c r="Y6" i="21"/>
  <c r="X32" i="21"/>
  <c r="X56" i="21"/>
  <c r="X50" i="21"/>
  <c r="Y57" i="21"/>
  <c r="Y7" i="21"/>
  <c r="Y58" i="21"/>
  <c r="X83" i="21"/>
  <c r="Y60" i="21"/>
  <c r="X9" i="21"/>
  <c r="Y11" i="21"/>
  <c r="Y36" i="21"/>
  <c r="X75" i="21"/>
  <c r="Y66" i="21"/>
  <c r="Y71" i="21"/>
  <c r="X87" i="21"/>
  <c r="X73" i="21"/>
  <c r="Y21" i="21"/>
  <c r="X39" i="21"/>
  <c r="Y37" i="21"/>
  <c r="Y5" i="21"/>
  <c r="Y13" i="21"/>
  <c r="Y55" i="21"/>
  <c r="Y83" i="21"/>
  <c r="Y9" i="21"/>
  <c r="Y3" i="21"/>
  <c r="X22" i="21"/>
  <c r="Y61" i="21"/>
  <c r="X17" i="21"/>
  <c r="X26" i="21"/>
  <c r="Y77" i="21"/>
  <c r="X79" i="21"/>
  <c r="X24" i="21"/>
  <c r="X18" i="21"/>
  <c r="X6" i="21"/>
  <c r="X47" i="21"/>
  <c r="X60" i="21"/>
  <c r="X74" i="21"/>
  <c r="X4" i="21"/>
  <c r="Y82" i="21"/>
  <c r="Y10" i="21"/>
  <c r="X43" i="21"/>
  <c r="U5" i="21"/>
  <c r="X5" i="21"/>
  <c r="X45" i="21"/>
  <c r="Y65" i="21"/>
  <c r="Y73" i="21"/>
  <c r="Y35" i="21"/>
  <c r="X12" i="21"/>
  <c r="Y48" i="21"/>
  <c r="X57" i="21"/>
  <c r="Y4" i="21"/>
  <c r="X7" i="21"/>
  <c r="X36" i="21"/>
  <c r="X59" i="21"/>
  <c r="X63" i="21"/>
  <c r="Y59" i="21"/>
  <c r="X16" i="21"/>
  <c r="Y72" i="21"/>
  <c r="X27" i="21"/>
  <c r="X15" i="21"/>
  <c r="Y87" i="21"/>
  <c r="X88" i="21"/>
  <c r="X51" i="21"/>
  <c r="Y30" i="21"/>
  <c r="AC14" i="21"/>
  <c r="AC23" i="21"/>
  <c r="AC10" i="21"/>
  <c r="AC13" i="21"/>
  <c r="AC52" i="21"/>
  <c r="AC7" i="21"/>
  <c r="AC12" i="21"/>
  <c r="AC21" i="21"/>
  <c r="AC8" i="21"/>
  <c r="AC6" i="21"/>
  <c r="AC46" i="21"/>
  <c r="AC40" i="21"/>
  <c r="AC47" i="21"/>
  <c r="AC51" i="21"/>
  <c r="AC45" i="21"/>
  <c r="AC4" i="21"/>
  <c r="AC29" i="21"/>
  <c r="AC16" i="21"/>
  <c r="AC39" i="21"/>
  <c r="AC49" i="21"/>
  <c r="AC37" i="21"/>
  <c r="AC3" i="21"/>
  <c r="AC48" i="21"/>
  <c r="AC9" i="21"/>
  <c r="AC50" i="21"/>
  <c r="AC31" i="21"/>
  <c r="AC38" i="21"/>
  <c r="AC36" i="21"/>
  <c r="AC43" i="21"/>
  <c r="AC30" i="21"/>
  <c r="AC41" i="21"/>
  <c r="AC42" i="21"/>
  <c r="AC44" i="21"/>
  <c r="AC28" i="21"/>
  <c r="AC24" i="21"/>
  <c r="AC19" i="21"/>
  <c r="AC35" i="21"/>
  <c r="AC15" i="21"/>
  <c r="AC34" i="21"/>
  <c r="AC33" i="21"/>
  <c r="AC25" i="21"/>
  <c r="AC22" i="21"/>
  <c r="AC11" i="21"/>
  <c r="AC32" i="21"/>
  <c r="AC27" i="21"/>
  <c r="AC26" i="21"/>
  <c r="AC17" i="21"/>
  <c r="AC18" i="21"/>
  <c r="AC5" i="21"/>
  <c r="AC20" i="21"/>
  <c r="Y41" i="21"/>
  <c r="Y47" i="21"/>
  <c r="X68" i="21"/>
  <c r="Y68" i="21"/>
  <c r="X69" i="21"/>
  <c r="Y75" i="21"/>
  <c r="X81" i="21"/>
  <c r="Y81" i="21"/>
  <c r="Y20" i="21"/>
  <c r="Y38" i="21"/>
  <c r="X70" i="21"/>
  <c r="Y67" i="21"/>
  <c r="Y74" i="21"/>
  <c r="X53" i="21"/>
  <c r="X49" i="21"/>
  <c r="X46" i="21"/>
  <c r="X72" i="21"/>
  <c r="X25" i="21"/>
  <c r="Y52" i="21"/>
  <c r="X89" i="21"/>
  <c r="Y39" i="21"/>
  <c r="Y46" i="21"/>
  <c r="Y70" i="21"/>
  <c r="X65" i="21"/>
  <c r="Y28" i="21"/>
  <c r="Y54" i="21"/>
  <c r="X38" i="21"/>
  <c r="Y43" i="21"/>
  <c r="X3" i="21"/>
  <c r="Y78" i="21"/>
  <c r="X78" i="21"/>
  <c r="Y22" i="21"/>
  <c r="Y31" i="21"/>
  <c r="Y56" i="21"/>
  <c r="Y79" i="21"/>
  <c r="X76" i="21"/>
  <c r="Y63" i="21"/>
  <c r="Y18" i="21"/>
  <c r="Y40" i="21"/>
  <c r="Y24" i="21"/>
  <c r="Y45" i="21"/>
  <c r="Y44" i="21"/>
  <c r="X80" i="21"/>
  <c r="X8" i="21"/>
  <c r="Y15" i="21"/>
  <c r="X30" i="21"/>
  <c r="Y64" i="21"/>
  <c r="X62" i="21"/>
  <c r="X55" i="21"/>
  <c r="Y50" i="21"/>
  <c r="Y88" i="21"/>
  <c r="X11" i="21"/>
  <c r="Y2" i="21"/>
  <c r="U3" i="21"/>
  <c r="X84" i="21"/>
  <c r="X31" i="21"/>
  <c r="Y42" i="21"/>
  <c r="Y23" i="21"/>
  <c r="Y17" i="21"/>
  <c r="Y12" i="21"/>
  <c r="X40" i="21"/>
  <c r="X37" i="21"/>
  <c r="X10" i="21"/>
  <c r="Y86" i="21"/>
  <c r="Y76" i="21"/>
  <c r="Y33" i="21"/>
  <c r="X21" i="21"/>
  <c r="X28" i="21"/>
  <c r="Y49" i="21"/>
  <c r="Y25" i="21"/>
  <c r="Y29" i="21"/>
  <c r="Y32" i="21"/>
  <c r="Y85" i="21"/>
  <c r="X23" i="21"/>
  <c r="X61" i="21"/>
  <c r="X41" i="21"/>
  <c r="X33" i="21"/>
  <c r="Y34" i="21"/>
  <c r="X66" i="21"/>
  <c r="X35" i="21"/>
  <c r="X82" i="21"/>
  <c r="X67" i="21"/>
  <c r="X86" i="21"/>
  <c r="Y16" i="21"/>
  <c r="Y53" i="21"/>
  <c r="Y51" i="21"/>
  <c r="X14" i="21"/>
  <c r="X13" i="21"/>
  <c r="X58" i="21"/>
  <c r="Y19" i="21"/>
  <c r="Y8" i="21"/>
  <c r="Y84" i="21"/>
  <c r="AN24" i="5"/>
  <c r="AR24" i="5" s="1"/>
  <c r="AU24" i="5"/>
  <c r="AV24" i="5" s="1"/>
  <c r="AN69" i="5"/>
  <c r="AR69" i="5" s="1"/>
  <c r="AU69" i="5"/>
  <c r="AV69" i="5" s="1"/>
  <c r="AN87" i="5"/>
  <c r="AR87" i="5" s="1"/>
  <c r="AU87" i="5"/>
  <c r="AV87" i="5" s="1"/>
  <c r="AV13" i="5"/>
  <c r="AC19" i="3"/>
  <c r="AN19" i="3" s="1"/>
  <c r="AR19" i="3" s="1"/>
  <c r="AC4" i="3"/>
  <c r="AN4" i="3" s="1"/>
  <c r="AR4" i="3" s="1"/>
  <c r="AN71" i="3"/>
  <c r="AR71" i="3" s="1"/>
  <c r="AV57" i="5"/>
  <c r="AU13" i="5"/>
  <c r="AU24" i="3"/>
  <c r="AV24" i="3" s="1"/>
  <c r="AU54" i="3"/>
  <c r="AV54" i="3" s="1"/>
  <c r="AN57" i="5"/>
  <c r="AR57" i="5" s="1"/>
  <c r="AU9" i="5"/>
  <c r="AV9" i="5" s="1"/>
  <c r="AN21" i="3"/>
  <c r="AR21" i="3" s="1"/>
  <c r="AU51" i="5"/>
  <c r="AV51" i="5" s="1"/>
  <c r="AU10" i="5"/>
  <c r="AU76" i="5"/>
  <c r="AV76" i="5" s="1"/>
  <c r="AU40" i="3"/>
  <c r="AV40" i="3" s="1"/>
  <c r="AU31" i="3"/>
  <c r="AV31" i="3" s="1"/>
  <c r="AV25" i="5"/>
  <c r="AU18" i="3"/>
  <c r="AV18" i="3" s="1"/>
  <c r="AR25" i="5"/>
  <c r="AN50" i="5"/>
  <c r="AR50" i="5" s="1"/>
  <c r="AU78" i="3"/>
  <c r="AV78" i="3" s="1"/>
  <c r="AU11" i="3"/>
  <c r="AV11" i="3" s="1"/>
  <c r="AU84" i="3"/>
  <c r="AV84" i="3" s="1"/>
  <c r="AU59" i="5"/>
  <c r="AC27" i="3"/>
  <c r="AN27" i="3" s="1"/>
  <c r="AR27" i="3" s="1"/>
  <c r="AN61" i="5"/>
  <c r="AR61" i="5" s="1"/>
  <c r="AV86" i="3"/>
  <c r="AU38" i="3"/>
  <c r="AV38" i="3" s="1"/>
  <c r="AU42" i="3"/>
  <c r="AV42" i="3" s="1"/>
  <c r="AU80" i="5"/>
  <c r="AV80" i="5" s="1"/>
  <c r="AR29" i="5"/>
  <c r="AU18" i="5"/>
  <c r="AV18" i="5" s="1"/>
  <c r="AR26" i="3"/>
  <c r="B26" i="8"/>
  <c r="W13" i="11" s="1"/>
  <c r="V18" i="11" s="1"/>
  <c r="B25" i="8"/>
  <c r="V13" i="11" s="1"/>
  <c r="U18" i="11" s="1"/>
  <c r="AC17" i="3"/>
  <c r="AC63" i="3"/>
  <c r="AU71" i="5"/>
  <c r="AV71" i="5" s="1"/>
  <c r="AU73" i="3"/>
  <c r="AV73" i="3" s="1"/>
  <c r="AC15" i="3"/>
  <c r="AU26" i="3"/>
  <c r="AV26" i="3" s="1"/>
  <c r="AU15" i="5"/>
  <c r="AV15" i="5" s="1"/>
  <c r="AN29" i="3"/>
  <c r="AR29" i="3" s="1"/>
  <c r="AC87" i="3"/>
  <c r="AU58" i="5"/>
  <c r="AV58" i="5" s="1"/>
  <c r="AC69" i="3"/>
  <c r="AU88" i="3"/>
  <c r="AV88" i="3" s="1"/>
  <c r="AU62" i="3"/>
  <c r="AV62" i="3" s="1"/>
  <c r="AN17" i="5"/>
  <c r="AR17" i="5" s="1"/>
  <c r="AU48" i="5"/>
  <c r="AV48" i="5" s="1"/>
  <c r="AU22" i="5"/>
  <c r="AU39" i="5"/>
  <c r="AV39" i="5" s="1"/>
  <c r="AU20" i="3"/>
  <c r="AV20" i="3" s="1"/>
  <c r="AU70" i="3"/>
  <c r="AV70" i="3" s="1"/>
  <c r="AU70" i="5"/>
  <c r="AV70" i="5" s="1"/>
  <c r="AU54" i="5"/>
  <c r="AV54" i="5" s="1"/>
  <c r="AC13" i="3"/>
  <c r="AC14" i="3"/>
  <c r="AN23" i="5"/>
  <c r="AR23" i="5" s="1"/>
  <c r="AC82" i="3"/>
  <c r="AC79" i="5"/>
  <c r="AC59" i="3"/>
  <c r="AV17" i="5"/>
  <c r="AU33" i="3"/>
  <c r="AV33" i="3" s="1"/>
  <c r="AU4" i="3"/>
  <c r="AV4" i="3" s="1"/>
  <c r="AN52" i="3"/>
  <c r="AR52" i="3" s="1"/>
  <c r="AC5" i="3"/>
  <c r="AU84" i="5"/>
  <c r="AV84" i="5" s="1"/>
  <c r="AU81" i="3"/>
  <c r="AV81" i="3" s="1"/>
  <c r="AV52" i="3"/>
  <c r="AC50" i="3"/>
  <c r="AU3" i="3"/>
  <c r="AV3" i="3" s="1"/>
  <c r="AC51" i="3"/>
  <c r="AU75" i="5"/>
  <c r="AV75" i="5" s="1"/>
  <c r="AU72" i="3"/>
  <c r="AV72" i="3" s="1"/>
  <c r="AU29" i="5"/>
  <c r="AV29" i="5" s="1"/>
  <c r="P6" i="10"/>
  <c r="P18" i="10"/>
  <c r="P30" i="10"/>
  <c r="P42" i="10"/>
  <c r="P54" i="10"/>
  <c r="P66" i="10"/>
  <c r="P78" i="10"/>
  <c r="P90" i="10"/>
  <c r="P11" i="10"/>
  <c r="P23" i="10"/>
  <c r="P35" i="10"/>
  <c r="P43" i="10"/>
  <c r="P59" i="10"/>
  <c r="P67" i="10"/>
  <c r="P79" i="10"/>
  <c r="P2" i="10"/>
  <c r="P8" i="10"/>
  <c r="P20" i="10"/>
  <c r="P32" i="10"/>
  <c r="P44" i="10"/>
  <c r="P3" i="10"/>
  <c r="P15" i="10"/>
  <c r="P31" i="10"/>
  <c r="P51" i="10"/>
  <c r="P71" i="10"/>
  <c r="P83" i="10"/>
  <c r="P4" i="10"/>
  <c r="P16" i="10"/>
  <c r="P28" i="10"/>
  <c r="P40" i="10"/>
  <c r="P5" i="10"/>
  <c r="P9" i="10"/>
  <c r="P13" i="10"/>
  <c r="P17" i="10"/>
  <c r="P21" i="10"/>
  <c r="P25" i="10"/>
  <c r="P29" i="10"/>
  <c r="P33" i="10"/>
  <c r="P37" i="10"/>
  <c r="P41" i="10"/>
  <c r="P45" i="10"/>
  <c r="P49" i="10"/>
  <c r="P53" i="10"/>
  <c r="P57" i="10"/>
  <c r="P61" i="10"/>
  <c r="P65" i="10"/>
  <c r="P69" i="10"/>
  <c r="P73" i="10"/>
  <c r="P77" i="10"/>
  <c r="P81" i="10"/>
  <c r="P85" i="10"/>
  <c r="P89" i="10"/>
  <c r="P10" i="10"/>
  <c r="P14" i="10"/>
  <c r="P22" i="10"/>
  <c r="P26" i="10"/>
  <c r="P34" i="10"/>
  <c r="P38" i="10"/>
  <c r="P46" i="10"/>
  <c r="P50" i="10"/>
  <c r="P58" i="10"/>
  <c r="P62" i="10"/>
  <c r="P70" i="10"/>
  <c r="P74" i="10"/>
  <c r="P82" i="10"/>
  <c r="P86" i="10"/>
  <c r="P7" i="10"/>
  <c r="P19" i="10"/>
  <c r="P27" i="10"/>
  <c r="P39" i="10"/>
  <c r="P47" i="10"/>
  <c r="P55" i="10"/>
  <c r="P63" i="10"/>
  <c r="P75" i="10"/>
  <c r="P87" i="10"/>
  <c r="P12" i="10"/>
  <c r="P24" i="10"/>
  <c r="P36" i="10"/>
  <c r="P60" i="10"/>
  <c r="P76" i="10"/>
  <c r="P48" i="10"/>
  <c r="P64" i="10"/>
  <c r="P80" i="10"/>
  <c r="P52" i="10"/>
  <c r="P68" i="10"/>
  <c r="P84" i="10"/>
  <c r="P56" i="10"/>
  <c r="P72" i="10"/>
  <c r="P88" i="10"/>
  <c r="AC8" i="9"/>
  <c r="AC11" i="9"/>
  <c r="AC7" i="9"/>
  <c r="AC39" i="9"/>
  <c r="AC20" i="9"/>
  <c r="AC47" i="9"/>
  <c r="AC27" i="9"/>
  <c r="AR10" i="5"/>
  <c r="AV10" i="5"/>
  <c r="AR22" i="5"/>
  <c r="AV22" i="5"/>
  <c r="AR59" i="5"/>
  <c r="AV59" i="5"/>
  <c r="AR7" i="3"/>
  <c r="AV7" i="3"/>
  <c r="AR53" i="3"/>
  <c r="AV53" i="3"/>
  <c r="AC22" i="9"/>
  <c r="AC40" i="9"/>
  <c r="AC33" i="9"/>
  <c r="AC32" i="9"/>
  <c r="AC46" i="9"/>
  <c r="AC13" i="9"/>
  <c r="AC24" i="9"/>
  <c r="AC14" i="9"/>
  <c r="AC21" i="9"/>
  <c r="AC15" i="9"/>
  <c r="AC25" i="9"/>
  <c r="AC34" i="9"/>
  <c r="AC42" i="9"/>
  <c r="AC49" i="9"/>
  <c r="AC48" i="9"/>
  <c r="AC3" i="9"/>
  <c r="AC4" i="9"/>
  <c r="AC10" i="9"/>
  <c r="AC29" i="9"/>
  <c r="AC16" i="9"/>
  <c r="AC26" i="9"/>
  <c r="AC18" i="9"/>
  <c r="AC28" i="9"/>
  <c r="AC36" i="9"/>
  <c r="AC35" i="9"/>
  <c r="AC43" i="9"/>
  <c r="AC51" i="9"/>
  <c r="AC50" i="9"/>
  <c r="AC6" i="9"/>
  <c r="AC12" i="9"/>
  <c r="AC19" i="9"/>
  <c r="AC31" i="9"/>
  <c r="AC17" i="9"/>
  <c r="AC5" i="9"/>
  <c r="AC23" i="9"/>
  <c r="AC30" i="9"/>
  <c r="AC38" i="9"/>
  <c r="AC37" i="9"/>
  <c r="AC45" i="9"/>
  <c r="AC44" i="9"/>
  <c r="AC52" i="9"/>
  <c r="AC9" i="9"/>
  <c r="AR13" i="5"/>
  <c r="AC34" i="5"/>
  <c r="AC2" i="5"/>
  <c r="AR39" i="5"/>
  <c r="AC7" i="5"/>
  <c r="AC77" i="5"/>
  <c r="AC33" i="5"/>
  <c r="AR73" i="3"/>
  <c r="AC45" i="3"/>
  <c r="AC64" i="3"/>
  <c r="AC85" i="3"/>
  <c r="AC2" i="3"/>
  <c r="AC67" i="3"/>
  <c r="AC12" i="3"/>
  <c r="AC79" i="3"/>
  <c r="AC34" i="3"/>
  <c r="AC57" i="3"/>
  <c r="T28" i="9"/>
  <c r="V28" i="9" s="1"/>
  <c r="T26" i="9"/>
  <c r="W26" i="9" s="1"/>
  <c r="U7" i="9"/>
  <c r="T2" i="9"/>
  <c r="W15" i="9" s="1"/>
  <c r="L18" i="10"/>
  <c r="L21" i="10"/>
  <c r="L16" i="10"/>
  <c r="L22" i="10"/>
  <c r="Q5" i="10"/>
  <c r="Q9" i="10"/>
  <c r="Q13" i="10"/>
  <c r="Q17" i="10"/>
  <c r="Q21" i="10"/>
  <c r="Q3" i="10"/>
  <c r="Q7" i="10"/>
  <c r="Q11" i="10"/>
  <c r="Q15" i="10"/>
  <c r="Q19" i="10"/>
  <c r="Q23" i="10"/>
  <c r="Q27" i="10"/>
  <c r="Q31" i="10"/>
  <c r="Q35" i="10"/>
  <c r="Q39" i="10"/>
  <c r="Q43" i="10"/>
  <c r="Q47" i="10"/>
  <c r="Q51" i="10"/>
  <c r="Q55" i="10"/>
  <c r="Q59" i="10"/>
  <c r="Q63" i="10"/>
  <c r="Q67" i="10"/>
  <c r="Q71" i="10"/>
  <c r="Q75" i="10"/>
  <c r="Q79" i="10"/>
  <c r="Q83" i="10"/>
  <c r="Q87" i="10"/>
  <c r="Q4" i="10"/>
  <c r="Q8" i="10"/>
  <c r="Q12" i="10"/>
  <c r="Q16" i="10"/>
  <c r="Q20" i="10"/>
  <c r="Q24" i="10"/>
  <c r="Q28" i="10"/>
  <c r="Q32" i="10"/>
  <c r="Q40" i="10"/>
  <c r="Q44" i="10"/>
  <c r="Q48" i="10"/>
  <c r="Q52" i="10"/>
  <c r="Q56" i="10"/>
  <c r="Q60" i="10"/>
  <c r="Q64" i="10"/>
  <c r="Q68" i="10"/>
  <c r="Q72" i="10"/>
  <c r="Q76" i="10"/>
  <c r="Q80" i="10"/>
  <c r="Q84" i="10"/>
  <c r="Q36" i="10"/>
  <c r="Q2" i="10"/>
  <c r="Q18" i="10"/>
  <c r="Q29" i="10"/>
  <c r="Q37" i="10"/>
  <c r="Q45" i="10"/>
  <c r="Q53" i="10"/>
  <c r="Q61" i="10"/>
  <c r="Q69" i="10"/>
  <c r="Q77" i="10"/>
  <c r="Q85" i="10"/>
  <c r="Q90" i="10"/>
  <c r="Q6" i="10"/>
  <c r="Q22" i="10"/>
  <c r="Q30" i="10"/>
  <c r="Q38" i="10"/>
  <c r="Q46" i="10"/>
  <c r="Q54" i="10"/>
  <c r="Q62" i="10"/>
  <c r="Q70" i="10"/>
  <c r="Q78" i="10"/>
  <c r="Q86" i="10"/>
  <c r="Q10" i="10"/>
  <c r="Q25" i="10"/>
  <c r="Q33" i="10"/>
  <c r="Q41" i="10"/>
  <c r="Q49" i="10"/>
  <c r="Q57" i="10"/>
  <c r="Q65" i="10"/>
  <c r="Q73" i="10"/>
  <c r="Q81" i="10"/>
  <c r="Q88" i="10"/>
  <c r="Q14" i="10"/>
  <c r="Q26" i="10"/>
  <c r="Q34" i="10"/>
  <c r="Q42" i="10"/>
  <c r="Q50" i="10"/>
  <c r="Q58" i="10"/>
  <c r="Q66" i="10"/>
  <c r="Q74" i="10"/>
  <c r="Q82" i="10"/>
  <c r="Q89" i="10"/>
  <c r="L12" i="10"/>
  <c r="L8" i="10"/>
  <c r="L2" i="10"/>
  <c r="L5" i="10"/>
  <c r="L10" i="10"/>
  <c r="O36" i="10"/>
  <c r="O20" i="10"/>
  <c r="O17" i="10"/>
  <c r="O5" i="10"/>
  <c r="L7" i="10"/>
  <c r="L14" i="10"/>
  <c r="R3" i="10"/>
  <c r="L3" i="10"/>
  <c r="L6" i="10"/>
  <c r="R6" i="10"/>
  <c r="O15" i="10"/>
  <c r="L15" i="10"/>
  <c r="R19" i="10"/>
  <c r="L19" i="10"/>
  <c r="O14" i="10"/>
  <c r="O21" i="10"/>
  <c r="O7" i="10"/>
  <c r="O18" i="10"/>
  <c r="O3" i="10"/>
  <c r="O6" i="10"/>
  <c r="O19" i="10"/>
  <c r="O22" i="10"/>
  <c r="R28" i="10"/>
  <c r="R64" i="10"/>
  <c r="R56" i="10"/>
  <c r="R48" i="10"/>
  <c r="R32" i="10"/>
  <c r="R25" i="10"/>
  <c r="R89" i="10"/>
  <c r="R87" i="10"/>
  <c r="R85" i="10"/>
  <c r="R83" i="10"/>
  <c r="R81" i="10"/>
  <c r="R79" i="10"/>
  <c r="R77" i="10"/>
  <c r="R75" i="10"/>
  <c r="R73" i="10"/>
  <c r="R71" i="10"/>
  <c r="R69" i="10"/>
  <c r="R67" i="10"/>
  <c r="R65" i="10"/>
  <c r="R63" i="10"/>
  <c r="R61" i="10"/>
  <c r="R59" i="10"/>
  <c r="R57" i="10"/>
  <c r="R55" i="10"/>
  <c r="R53" i="10"/>
  <c r="R51" i="10"/>
  <c r="R49" i="10"/>
  <c r="R47" i="10"/>
  <c r="R45" i="10"/>
  <c r="R43" i="10"/>
  <c r="R41" i="10"/>
  <c r="R39" i="10"/>
  <c r="R37" i="10"/>
  <c r="R35" i="10"/>
  <c r="R33" i="10"/>
  <c r="R31" i="10"/>
  <c r="R29" i="10"/>
  <c r="R26" i="10"/>
  <c r="R24" i="10"/>
  <c r="R58" i="10"/>
  <c r="R46" i="10"/>
  <c r="R42" i="10"/>
  <c r="R38" i="10"/>
  <c r="R34" i="10"/>
  <c r="R27" i="10"/>
  <c r="R90" i="10"/>
  <c r="R88" i="10"/>
  <c r="R86" i="10"/>
  <c r="R84" i="10"/>
  <c r="R82" i="10"/>
  <c r="R80" i="10"/>
  <c r="R78" i="10"/>
  <c r="R76" i="10"/>
  <c r="R74" i="10"/>
  <c r="R72" i="10"/>
  <c r="R70" i="10"/>
  <c r="R68" i="10"/>
  <c r="R66" i="10"/>
  <c r="R62" i="10"/>
  <c r="R60" i="10"/>
  <c r="R54" i="10"/>
  <c r="R52" i="10"/>
  <c r="R50" i="10"/>
  <c r="R44" i="10"/>
  <c r="R40" i="10"/>
  <c r="R36" i="10"/>
  <c r="R30" i="10"/>
  <c r="R23" i="10"/>
  <c r="O4" i="10"/>
  <c r="O9" i="10"/>
  <c r="O13" i="10"/>
  <c r="R20" i="10"/>
  <c r="O85" i="10"/>
  <c r="O77" i="10"/>
  <c r="O69" i="10"/>
  <c r="O61" i="10"/>
  <c r="O53" i="10"/>
  <c r="O45" i="10"/>
  <c r="O37" i="10"/>
  <c r="O29" i="10"/>
  <c r="O88" i="10"/>
  <c r="O80" i="10"/>
  <c r="O72" i="10"/>
  <c r="O64" i="10"/>
  <c r="O56" i="10"/>
  <c r="O48" i="10"/>
  <c r="O40" i="10"/>
  <c r="O32" i="10"/>
  <c r="O23" i="10"/>
  <c r="L4" i="10"/>
  <c r="R4" i="10"/>
  <c r="L9" i="10"/>
  <c r="R9" i="10"/>
  <c r="L11" i="10"/>
  <c r="R11" i="10"/>
  <c r="L13" i="10"/>
  <c r="R13" i="10"/>
  <c r="L17" i="10"/>
  <c r="L20" i="10"/>
  <c r="O28" i="10"/>
  <c r="O87" i="10"/>
  <c r="O79" i="10"/>
  <c r="O71" i="10"/>
  <c r="O63" i="10"/>
  <c r="O55" i="10"/>
  <c r="O47" i="10"/>
  <c r="O39" i="10"/>
  <c r="O31" i="10"/>
  <c r="O90" i="10"/>
  <c r="O82" i="10"/>
  <c r="O74" i="10"/>
  <c r="O66" i="10"/>
  <c r="O58" i="10"/>
  <c r="O50" i="10"/>
  <c r="O42" i="10"/>
  <c r="O34" i="10"/>
  <c r="O25" i="10"/>
  <c r="O11" i="10"/>
  <c r="R17" i="10"/>
  <c r="R7" i="10"/>
  <c r="O8" i="10"/>
  <c r="O10" i="10"/>
  <c r="O12" i="10"/>
  <c r="R14" i="10"/>
  <c r="O16" i="10"/>
  <c r="R18" i="10"/>
  <c r="R21" i="10"/>
  <c r="O27" i="10"/>
  <c r="O89" i="10"/>
  <c r="O81" i="10"/>
  <c r="O73" i="10"/>
  <c r="O65" i="10"/>
  <c r="O57" i="10"/>
  <c r="O49" i="10"/>
  <c r="O41" i="10"/>
  <c r="O33" i="10"/>
  <c r="O24" i="10"/>
  <c r="O84" i="10"/>
  <c r="O76" i="10"/>
  <c r="O68" i="10"/>
  <c r="O60" i="10"/>
  <c r="O52" i="10"/>
  <c r="O44" i="10"/>
  <c r="O2" i="10"/>
  <c r="R2" i="10"/>
  <c r="R5" i="10"/>
  <c r="R8" i="10"/>
  <c r="R10" i="10"/>
  <c r="R12" i="10"/>
  <c r="R15" i="10"/>
  <c r="R16" i="10"/>
  <c r="R22" i="10"/>
  <c r="O83" i="10"/>
  <c r="O75" i="10"/>
  <c r="O67" i="10"/>
  <c r="O59" i="10"/>
  <c r="O51" i="10"/>
  <c r="O43" i="10"/>
  <c r="O35" i="10"/>
  <c r="O26" i="10"/>
  <c r="O86" i="10"/>
  <c r="O78" i="10"/>
  <c r="O70" i="10"/>
  <c r="O62" i="10"/>
  <c r="O54" i="10"/>
  <c r="O46" i="10"/>
  <c r="O38" i="10"/>
  <c r="O30" i="10"/>
  <c r="U7" i="21" l="1"/>
  <c r="T2" i="21"/>
  <c r="T22" i="21"/>
  <c r="AE11" i="21"/>
  <c r="AE9" i="21"/>
  <c r="AE5" i="21"/>
  <c r="T26" i="21"/>
  <c r="T28" i="21"/>
  <c r="C10" i="11"/>
  <c r="C10" i="19"/>
  <c r="AU27" i="3"/>
  <c r="AV27" i="3" s="1"/>
  <c r="AU19" i="3"/>
  <c r="AV19" i="3" s="1"/>
  <c r="AN33" i="5"/>
  <c r="AR33" i="5" s="1"/>
  <c r="AU33" i="5"/>
  <c r="AV33" i="5" s="1"/>
  <c r="AU5" i="3"/>
  <c r="AV5" i="3" s="1"/>
  <c r="AN5" i="3"/>
  <c r="AR5" i="3" s="1"/>
  <c r="AN69" i="3"/>
  <c r="AR69" i="3" s="1"/>
  <c r="AU69" i="3"/>
  <c r="AV69" i="3" s="1"/>
  <c r="AN57" i="3"/>
  <c r="AR57" i="3" s="1"/>
  <c r="AU57" i="3"/>
  <c r="AV57" i="3" s="1"/>
  <c r="AN77" i="5"/>
  <c r="AR77" i="5" s="1"/>
  <c r="AU77" i="5"/>
  <c r="AV77" i="5" s="1"/>
  <c r="AN34" i="3"/>
  <c r="AR34" i="3" s="1"/>
  <c r="AU34" i="3"/>
  <c r="AV34" i="3" s="1"/>
  <c r="AN7" i="5"/>
  <c r="AR7" i="5" s="1"/>
  <c r="AU7" i="5"/>
  <c r="AV7" i="5" s="1"/>
  <c r="AN87" i="3"/>
  <c r="AR87" i="3" s="1"/>
  <c r="AU87" i="3"/>
  <c r="AV87" i="3" s="1"/>
  <c r="AN79" i="3"/>
  <c r="AR79" i="3" s="1"/>
  <c r="AU79" i="3"/>
  <c r="AV79" i="3" s="1"/>
  <c r="AU51" i="3"/>
  <c r="AV51" i="3" s="1"/>
  <c r="AN51" i="3"/>
  <c r="AR51" i="3" s="1"/>
  <c r="AN12" i="3"/>
  <c r="AR12" i="3" s="1"/>
  <c r="AU12" i="3"/>
  <c r="AV12" i="3" s="1"/>
  <c r="AN2" i="5"/>
  <c r="AR2" i="5" s="1"/>
  <c r="AU2" i="5"/>
  <c r="AV2" i="5" s="1"/>
  <c r="AN67" i="3"/>
  <c r="AR67" i="3" s="1"/>
  <c r="AU67" i="3"/>
  <c r="AV67" i="3" s="1"/>
  <c r="AN34" i="5"/>
  <c r="AR34" i="5" s="1"/>
  <c r="AU34" i="5"/>
  <c r="AV34" i="5" s="1"/>
  <c r="AN50" i="3"/>
  <c r="AR50" i="3" s="1"/>
  <c r="AU50" i="3"/>
  <c r="AV50" i="3" s="1"/>
  <c r="AN59" i="3"/>
  <c r="AR59" i="3" s="1"/>
  <c r="AU59" i="3"/>
  <c r="AV59" i="3" s="1"/>
  <c r="AN2" i="3"/>
  <c r="AR2" i="3" s="1"/>
  <c r="AU2" i="3"/>
  <c r="AV2" i="3" s="1"/>
  <c r="AU79" i="5"/>
  <c r="AV79" i="5" s="1"/>
  <c r="AN79" i="5"/>
  <c r="AR79" i="5" s="1"/>
  <c r="AN15" i="3"/>
  <c r="AR15" i="3" s="1"/>
  <c r="AU15" i="3"/>
  <c r="AV15" i="3" s="1"/>
  <c r="AN85" i="3"/>
  <c r="AR85" i="3" s="1"/>
  <c r="AU85" i="3"/>
  <c r="AV85" i="3" s="1"/>
  <c r="AN82" i="3"/>
  <c r="AR82" i="3" s="1"/>
  <c r="AU82" i="3"/>
  <c r="AV82" i="3" s="1"/>
  <c r="AN64" i="3"/>
  <c r="AR64" i="3" s="1"/>
  <c r="AU64" i="3"/>
  <c r="AV64" i="3" s="1"/>
  <c r="AN45" i="3"/>
  <c r="AR45" i="3" s="1"/>
  <c r="AU45" i="3"/>
  <c r="AV45" i="3" s="1"/>
  <c r="AN14" i="3"/>
  <c r="AR14" i="3" s="1"/>
  <c r="AU14" i="3"/>
  <c r="AV14" i="3" s="1"/>
  <c r="AN63" i="3"/>
  <c r="AR63" i="3" s="1"/>
  <c r="AU63" i="3"/>
  <c r="AV63" i="3" s="1"/>
  <c r="AN13" i="3"/>
  <c r="AR13" i="3" s="1"/>
  <c r="AU13" i="3"/>
  <c r="AV13" i="3" s="1"/>
  <c r="AN17" i="3"/>
  <c r="AR17" i="3" s="1"/>
  <c r="AU17" i="3"/>
  <c r="AV17" i="3" s="1"/>
  <c r="AE11" i="9"/>
  <c r="AE5" i="9"/>
  <c r="AE9" i="9"/>
  <c r="V26" i="9"/>
  <c r="W28" i="9"/>
  <c r="W18" i="9"/>
  <c r="X74" i="10"/>
  <c r="X42" i="10"/>
  <c r="X25" i="10"/>
  <c r="X70" i="10"/>
  <c r="X84" i="10"/>
  <c r="X68" i="10"/>
  <c r="X52" i="10"/>
  <c r="X39" i="10"/>
  <c r="X13" i="10"/>
  <c r="X85" i="10"/>
  <c r="X53" i="10"/>
  <c r="X88" i="10"/>
  <c r="X32" i="10"/>
  <c r="X71" i="10"/>
  <c r="X49" i="10"/>
  <c r="X64" i="10"/>
  <c r="X12" i="10"/>
  <c r="X3" i="10"/>
  <c r="X82" i="10"/>
  <c r="X50" i="10"/>
  <c r="X14" i="10"/>
  <c r="X65" i="10"/>
  <c r="X33" i="10"/>
  <c r="X78" i="10"/>
  <c r="X46" i="10"/>
  <c r="X6" i="10"/>
  <c r="X69" i="10"/>
  <c r="X37" i="10"/>
  <c r="X36" i="10"/>
  <c r="X72" i="10"/>
  <c r="X56" i="10"/>
  <c r="X40" i="10"/>
  <c r="X20" i="10"/>
  <c r="X4" i="10"/>
  <c r="X75" i="10"/>
  <c r="X59" i="10"/>
  <c r="X43" i="10"/>
  <c r="X27" i="10"/>
  <c r="X11" i="10"/>
  <c r="X17" i="10"/>
  <c r="X57" i="10"/>
  <c r="X38" i="10"/>
  <c r="X29" i="10"/>
  <c r="X87" i="10"/>
  <c r="X55" i="10"/>
  <c r="X23" i="10"/>
  <c r="X34" i="10"/>
  <c r="X10" i="10"/>
  <c r="X62" i="10"/>
  <c r="X30" i="10"/>
  <c r="X18" i="10"/>
  <c r="X28" i="10"/>
  <c r="X67" i="10"/>
  <c r="X51" i="10"/>
  <c r="X35" i="10"/>
  <c r="X9" i="10"/>
  <c r="X61" i="10"/>
  <c r="X16" i="10"/>
  <c r="X7" i="10"/>
  <c r="X66" i="10"/>
  <c r="X81" i="10"/>
  <c r="X80" i="10"/>
  <c r="X48" i="10"/>
  <c r="X83" i="10"/>
  <c r="X19" i="10"/>
  <c r="X89" i="10"/>
  <c r="X58" i="10"/>
  <c r="X26" i="10"/>
  <c r="X73" i="10"/>
  <c r="X41" i="10"/>
  <c r="X86" i="10"/>
  <c r="X54" i="10"/>
  <c r="X22" i="10"/>
  <c r="X77" i="10"/>
  <c r="X45" i="10"/>
  <c r="X2" i="10"/>
  <c r="X76" i="10"/>
  <c r="X60" i="10"/>
  <c r="X44" i="10"/>
  <c r="X24" i="10"/>
  <c r="X8" i="10"/>
  <c r="X79" i="10"/>
  <c r="X63" i="10"/>
  <c r="X47" i="10"/>
  <c r="X31" i="10"/>
  <c r="X15" i="10"/>
  <c r="X21" i="10"/>
  <c r="X5" i="10"/>
  <c r="Y12" i="10"/>
  <c r="Y68" i="10"/>
  <c r="Y8" i="10"/>
  <c r="Y16" i="10"/>
  <c r="Y10" i="10"/>
  <c r="Y24" i="10"/>
  <c r="Y5" i="10"/>
  <c r="Y14" i="10"/>
  <c r="Y11" i="10"/>
  <c r="Y4" i="10"/>
  <c r="Y20" i="10"/>
  <c r="Y40" i="10"/>
  <c r="Y76" i="10"/>
  <c r="Y84" i="10"/>
  <c r="Y27" i="10"/>
  <c r="Y46" i="10"/>
  <c r="Y29" i="10"/>
  <c r="Y37" i="10"/>
  <c r="Y61" i="10"/>
  <c r="Y69" i="10"/>
  <c r="Y77" i="10"/>
  <c r="Y64" i="10"/>
  <c r="Y54" i="10"/>
  <c r="Y22" i="10"/>
  <c r="Y15" i="10"/>
  <c r="Y18" i="10"/>
  <c r="Y13" i="10"/>
  <c r="Y23" i="10"/>
  <c r="Y44" i="10"/>
  <c r="Y60" i="10"/>
  <c r="Y70" i="10"/>
  <c r="Y78" i="10"/>
  <c r="Y86" i="10"/>
  <c r="Y34" i="10"/>
  <c r="Y58" i="10"/>
  <c r="Y31" i="10"/>
  <c r="Y39" i="10"/>
  <c r="Y47" i="10"/>
  <c r="Y55" i="10"/>
  <c r="Y63" i="10"/>
  <c r="Y71" i="10"/>
  <c r="Y79" i="10"/>
  <c r="Y87" i="10"/>
  <c r="Y32" i="10"/>
  <c r="Y3" i="10"/>
  <c r="U3" i="10"/>
  <c r="Y2" i="10"/>
  <c r="U5" i="10"/>
  <c r="Y45" i="10"/>
  <c r="Y85" i="10"/>
  <c r="Y7" i="10"/>
  <c r="Y9" i="10"/>
  <c r="Y36" i="10"/>
  <c r="Y52" i="10"/>
  <c r="Y66" i="10"/>
  <c r="Y74" i="10"/>
  <c r="Y82" i="10"/>
  <c r="Y42" i="10"/>
  <c r="Y26" i="10"/>
  <c r="Y35" i="10"/>
  <c r="Y43" i="10"/>
  <c r="Y51" i="10"/>
  <c r="Y59" i="10"/>
  <c r="Y67" i="10"/>
  <c r="Y75" i="10"/>
  <c r="Y83" i="10"/>
  <c r="Y25" i="10"/>
  <c r="Y56" i="10"/>
  <c r="Y28" i="10"/>
  <c r="Y53" i="10"/>
  <c r="Y21" i="10"/>
  <c r="Y17" i="10"/>
  <c r="Y30" i="10"/>
  <c r="Y50" i="10"/>
  <c r="Y62" i="10"/>
  <c r="Y72" i="10"/>
  <c r="Y80" i="10"/>
  <c r="Y88" i="10"/>
  <c r="Y38" i="10"/>
  <c r="Y33" i="10"/>
  <c r="Y41" i="10"/>
  <c r="Y49" i="10"/>
  <c r="Y57" i="10"/>
  <c r="Y65" i="10"/>
  <c r="Y73" i="10"/>
  <c r="Y81" i="10"/>
  <c r="Y89" i="10"/>
  <c r="Y48" i="10"/>
  <c r="Y19" i="10"/>
  <c r="Y6" i="10"/>
  <c r="W28" i="21" l="1"/>
  <c r="V28" i="21"/>
  <c r="W26" i="21"/>
  <c r="V26" i="21"/>
  <c r="W15" i="21"/>
  <c r="W18" i="21"/>
  <c r="T22" i="10"/>
  <c r="AL37" i="5"/>
  <c r="B26" i="6" s="1"/>
  <c r="W12" i="11" s="1"/>
  <c r="V17" i="11" s="1"/>
  <c r="AL37" i="3"/>
  <c r="B26" i="4" s="1"/>
  <c r="W11" i="11" s="1"/>
  <c r="AL36" i="5"/>
  <c r="B25" i="6" s="1"/>
  <c r="V12" i="11" s="1"/>
  <c r="U17" i="11" s="1"/>
  <c r="U16" i="11" s="1"/>
  <c r="AL36" i="3"/>
  <c r="B25" i="4" s="1"/>
  <c r="V11" i="11" s="1"/>
  <c r="U22" i="9"/>
  <c r="V15" i="9" s="1"/>
  <c r="U7" i="10"/>
  <c r="AC7" i="10"/>
  <c r="AC43" i="10"/>
  <c r="AC5" i="10"/>
  <c r="AC9" i="10"/>
  <c r="AC13" i="10"/>
  <c r="AC17" i="10"/>
  <c r="AC21" i="10"/>
  <c r="AC25" i="10"/>
  <c r="AC29" i="10"/>
  <c r="AC33" i="10"/>
  <c r="AC37" i="10"/>
  <c r="AC41" i="10"/>
  <c r="AC45" i="10"/>
  <c r="AC49" i="10"/>
  <c r="AC3" i="10"/>
  <c r="AC19" i="10"/>
  <c r="AC35" i="10"/>
  <c r="AC51" i="10"/>
  <c r="AC10" i="10"/>
  <c r="AC18" i="10"/>
  <c r="AC26" i="10"/>
  <c r="AC34" i="10"/>
  <c r="AC42" i="10"/>
  <c r="AC4" i="10"/>
  <c r="AC8" i="10"/>
  <c r="AC12" i="10"/>
  <c r="AC16" i="10"/>
  <c r="AC20" i="10"/>
  <c r="AC24" i="10"/>
  <c r="AC28" i="10"/>
  <c r="AC32" i="10"/>
  <c r="AC36" i="10"/>
  <c r="AC40" i="10"/>
  <c r="AC44" i="10"/>
  <c r="AC48" i="10"/>
  <c r="AC52" i="10"/>
  <c r="AC11" i="10"/>
  <c r="AC15" i="10"/>
  <c r="AC23" i="10"/>
  <c r="AC27" i="10"/>
  <c r="AC31" i="10"/>
  <c r="AC39" i="10"/>
  <c r="AC47" i="10"/>
  <c r="AC6" i="10"/>
  <c r="AC14" i="10"/>
  <c r="AC22" i="10"/>
  <c r="AC30" i="10"/>
  <c r="AC38" i="10"/>
  <c r="AC46" i="10"/>
  <c r="AC50" i="10"/>
  <c r="T28" i="10"/>
  <c r="W28" i="10" s="1"/>
  <c r="T26" i="10"/>
  <c r="T2" i="10"/>
  <c r="V16" i="11" l="1"/>
  <c r="U22" i="21"/>
  <c r="V15" i="21" s="1"/>
  <c r="W15" i="10"/>
  <c r="W18" i="10"/>
  <c r="AE9" i="10"/>
  <c r="AE11" i="10"/>
  <c r="AE5" i="10"/>
  <c r="V28" i="10"/>
  <c r="W26" i="10"/>
  <c r="V26" i="10"/>
  <c r="C20" i="19" l="1"/>
  <c r="B20" i="19"/>
  <c r="B23" i="19" s="1"/>
  <c r="L26" i="16" s="1"/>
  <c r="B10" i="11"/>
  <c r="B10" i="19"/>
  <c r="L22" i="16" s="1"/>
  <c r="L22" i="12"/>
  <c r="L22" i="18"/>
  <c r="L22" i="15"/>
  <c r="B20" i="11"/>
  <c r="C20" i="11"/>
  <c r="U22" i="10"/>
  <c r="V15" i="10" s="1"/>
  <c r="I31" i="2"/>
  <c r="AL14" i="1" s="1"/>
  <c r="AL4" i="1"/>
  <c r="AL18" i="1"/>
  <c r="AL10" i="1"/>
  <c r="S18" i="1" s="1"/>
  <c r="AL8" i="1"/>
  <c r="S20" i="1" s="1"/>
  <c r="AL2" i="1"/>
  <c r="AK2" i="1"/>
  <c r="AK9" i="1"/>
  <c r="S9" i="1"/>
  <c r="S7" i="1"/>
  <c r="B23" i="11" l="1"/>
  <c r="AL5" i="1"/>
  <c r="AL16" i="1"/>
  <c r="AK16" i="1"/>
  <c r="J17" i="1"/>
  <c r="H3" i="1"/>
  <c r="J3" i="1" s="1"/>
  <c r="H4" i="1"/>
  <c r="J4" i="1" s="1"/>
  <c r="H5" i="1"/>
  <c r="J5" i="1" s="1"/>
  <c r="H6" i="1"/>
  <c r="J6" i="1" s="1"/>
  <c r="H7" i="1"/>
  <c r="J7" i="1" s="1"/>
  <c r="H8" i="1"/>
  <c r="J8" i="1" s="1"/>
  <c r="H9" i="1"/>
  <c r="J9" i="1" s="1"/>
  <c r="H10" i="1"/>
  <c r="J10" i="1" s="1"/>
  <c r="H11" i="1"/>
  <c r="J11" i="1" s="1"/>
  <c r="H12" i="1"/>
  <c r="J12" i="1" s="1"/>
  <c r="H13" i="1"/>
  <c r="J13" i="1" s="1"/>
  <c r="H14" i="1"/>
  <c r="J14" i="1" s="1"/>
  <c r="H15" i="1"/>
  <c r="J15" i="1" s="1"/>
  <c r="H16" i="1"/>
  <c r="J16" i="1" s="1"/>
  <c r="H17" i="1"/>
  <c r="H18" i="1"/>
  <c r="J18" i="1" s="1"/>
  <c r="H19" i="1"/>
  <c r="J19" i="1" s="1"/>
  <c r="H20" i="1"/>
  <c r="J20" i="1" s="1"/>
  <c r="H21" i="1"/>
  <c r="J21" i="1" s="1"/>
  <c r="H22" i="1"/>
  <c r="J22" i="1" s="1"/>
  <c r="H23" i="1"/>
  <c r="J23" i="1" s="1"/>
  <c r="H24" i="1"/>
  <c r="J24" i="1" s="1"/>
  <c r="H25" i="1"/>
  <c r="J25" i="1" s="1"/>
  <c r="H26" i="1"/>
  <c r="J26" i="1" s="1"/>
  <c r="H27" i="1"/>
  <c r="J27" i="1" s="1"/>
  <c r="H28" i="1"/>
  <c r="J28" i="1" s="1"/>
  <c r="H29" i="1"/>
  <c r="J29" i="1" s="1"/>
  <c r="H30" i="1"/>
  <c r="J30" i="1" s="1"/>
  <c r="H31" i="1"/>
  <c r="J31" i="1" s="1"/>
  <c r="H32" i="1"/>
  <c r="J32" i="1" s="1"/>
  <c r="H33" i="1"/>
  <c r="J33" i="1" s="1"/>
  <c r="H34" i="1"/>
  <c r="J34" i="1" s="1"/>
  <c r="H35" i="1"/>
  <c r="J35" i="1" s="1"/>
  <c r="H36" i="1"/>
  <c r="J36" i="1" s="1"/>
  <c r="H37" i="1"/>
  <c r="J37" i="1" s="1"/>
  <c r="H38" i="1"/>
  <c r="J38" i="1" s="1"/>
  <c r="H39" i="1"/>
  <c r="J39" i="1" s="1"/>
  <c r="H2" i="1"/>
  <c r="J2" i="1" s="1"/>
  <c r="H41" i="1"/>
  <c r="J41" i="1" s="1"/>
  <c r="H42" i="1"/>
  <c r="J42" i="1" s="1"/>
  <c r="H43" i="1"/>
  <c r="J43" i="1" s="1"/>
  <c r="H44" i="1"/>
  <c r="J44" i="1" s="1"/>
  <c r="H45" i="1"/>
  <c r="J45" i="1" s="1"/>
  <c r="H46" i="1"/>
  <c r="J46" i="1" s="1"/>
  <c r="H47" i="1"/>
  <c r="J47" i="1" s="1"/>
  <c r="H48" i="1"/>
  <c r="J48" i="1" s="1"/>
  <c r="H49" i="1"/>
  <c r="J49" i="1" s="1"/>
  <c r="H50" i="1"/>
  <c r="J50" i="1" s="1"/>
  <c r="H51" i="1"/>
  <c r="J51" i="1" s="1"/>
  <c r="H52" i="1"/>
  <c r="J52" i="1" s="1"/>
  <c r="H53" i="1"/>
  <c r="J53" i="1" s="1"/>
  <c r="H54" i="1"/>
  <c r="J54" i="1" s="1"/>
  <c r="H55" i="1"/>
  <c r="J55" i="1" s="1"/>
  <c r="H56" i="1"/>
  <c r="J56" i="1" s="1"/>
  <c r="H57" i="1"/>
  <c r="J57" i="1" s="1"/>
  <c r="H58" i="1"/>
  <c r="J58" i="1" s="1"/>
  <c r="H59" i="1"/>
  <c r="J59" i="1" s="1"/>
  <c r="H60" i="1"/>
  <c r="J60" i="1" s="1"/>
  <c r="H61" i="1"/>
  <c r="J61" i="1" s="1"/>
  <c r="H62" i="1"/>
  <c r="J62" i="1" s="1"/>
  <c r="H63" i="1"/>
  <c r="J63" i="1" s="1"/>
  <c r="H64" i="1"/>
  <c r="J64" i="1" s="1"/>
  <c r="H65" i="1"/>
  <c r="J65" i="1" s="1"/>
  <c r="H66" i="1"/>
  <c r="J66" i="1" s="1"/>
  <c r="H67" i="1"/>
  <c r="J67" i="1" s="1"/>
  <c r="H68" i="1"/>
  <c r="J68" i="1" s="1"/>
  <c r="H69" i="1"/>
  <c r="J69" i="1" s="1"/>
  <c r="H70" i="1"/>
  <c r="J70" i="1" s="1"/>
  <c r="H71" i="1"/>
  <c r="J71" i="1" s="1"/>
  <c r="H72" i="1"/>
  <c r="J72" i="1" s="1"/>
  <c r="H73" i="1"/>
  <c r="J73" i="1" s="1"/>
  <c r="H74" i="1"/>
  <c r="J74" i="1" s="1"/>
  <c r="H75" i="1"/>
  <c r="J75" i="1" s="1"/>
  <c r="H76" i="1"/>
  <c r="J76" i="1" s="1"/>
  <c r="H77" i="1"/>
  <c r="J77" i="1" s="1"/>
  <c r="H78" i="1"/>
  <c r="J78" i="1" s="1"/>
  <c r="H79" i="1"/>
  <c r="J79" i="1" s="1"/>
  <c r="H80" i="1"/>
  <c r="J80" i="1" s="1"/>
  <c r="H81" i="1"/>
  <c r="J81" i="1" s="1"/>
  <c r="H82" i="1"/>
  <c r="J82" i="1" s="1"/>
  <c r="H83" i="1"/>
  <c r="J83" i="1" s="1"/>
  <c r="H84" i="1"/>
  <c r="J84" i="1" s="1"/>
  <c r="H85" i="1"/>
  <c r="J85" i="1" s="1"/>
  <c r="H86" i="1"/>
  <c r="J86" i="1" s="1"/>
  <c r="H87" i="1"/>
  <c r="J87" i="1" s="1"/>
  <c r="H88" i="1"/>
  <c r="J88" i="1" s="1"/>
  <c r="H89" i="1"/>
  <c r="J89" i="1" s="1"/>
  <c r="H90" i="1"/>
  <c r="J90" i="1" s="1"/>
  <c r="H40" i="1"/>
  <c r="J40" i="1" s="1"/>
  <c r="G3" i="1"/>
  <c r="G4" i="1"/>
  <c r="G5" i="1"/>
  <c r="G6" i="1"/>
  <c r="G7" i="1"/>
  <c r="G8" i="1"/>
  <c r="G9" i="1"/>
  <c r="G10" i="1"/>
  <c r="G11" i="1"/>
  <c r="G12" i="1"/>
  <c r="G13" i="1"/>
  <c r="G14" i="1"/>
  <c r="G15" i="1"/>
  <c r="G16" i="1"/>
  <c r="AB16" i="1" s="1"/>
  <c r="G17" i="1"/>
  <c r="G18" i="1"/>
  <c r="G19" i="1"/>
  <c r="G20" i="1"/>
  <c r="G21" i="1"/>
  <c r="G22" i="1"/>
  <c r="G23" i="1"/>
  <c r="G24" i="1"/>
  <c r="G25" i="1"/>
  <c r="G26" i="1"/>
  <c r="G27" i="1"/>
  <c r="G28" i="1"/>
  <c r="G29" i="1"/>
  <c r="G30" i="1"/>
  <c r="G2" i="1"/>
  <c r="Y2" i="1" s="1"/>
  <c r="G32" i="1"/>
  <c r="AB32" i="1" s="1"/>
  <c r="G33" i="1"/>
  <c r="G34" i="1"/>
  <c r="G35" i="1"/>
  <c r="G36" i="1"/>
  <c r="G37" i="1"/>
  <c r="G38" i="1"/>
  <c r="G39" i="1"/>
  <c r="G40" i="1"/>
  <c r="G41" i="1"/>
  <c r="G42" i="1"/>
  <c r="G43" i="1"/>
  <c r="G44" i="1"/>
  <c r="G45" i="1"/>
  <c r="G46" i="1"/>
  <c r="G47" i="1"/>
  <c r="G48" i="1"/>
  <c r="AB48" i="1" s="1"/>
  <c r="G49" i="1"/>
  <c r="G50" i="1"/>
  <c r="G51" i="1"/>
  <c r="G52" i="1"/>
  <c r="G53" i="1"/>
  <c r="G54" i="1"/>
  <c r="G55" i="1"/>
  <c r="G56" i="1"/>
  <c r="G57" i="1"/>
  <c r="G58" i="1"/>
  <c r="G59" i="1"/>
  <c r="G60" i="1"/>
  <c r="G61" i="1"/>
  <c r="G62" i="1"/>
  <c r="G63" i="1"/>
  <c r="G64" i="1"/>
  <c r="AB64" i="1" s="1"/>
  <c r="G65" i="1"/>
  <c r="G66" i="1"/>
  <c r="G67" i="1"/>
  <c r="G68" i="1"/>
  <c r="G69" i="1"/>
  <c r="G70" i="1"/>
  <c r="G71" i="1"/>
  <c r="G72" i="1"/>
  <c r="G73" i="1"/>
  <c r="G74" i="1"/>
  <c r="G75" i="1"/>
  <c r="G76" i="1"/>
  <c r="G77" i="1"/>
  <c r="G78" i="1"/>
  <c r="G79" i="1"/>
  <c r="G80" i="1"/>
  <c r="AB80" i="1" s="1"/>
  <c r="G81" i="1"/>
  <c r="G82" i="1"/>
  <c r="G83" i="1"/>
  <c r="G84" i="1"/>
  <c r="G85" i="1"/>
  <c r="G86" i="1"/>
  <c r="G87" i="1"/>
  <c r="G88" i="1"/>
  <c r="G89" i="1"/>
  <c r="G90" i="1"/>
  <c r="G31" i="1"/>
  <c r="L26" i="12" l="1"/>
  <c r="L26" i="18"/>
  <c r="L26" i="15"/>
  <c r="AB76" i="1"/>
  <c r="AB60" i="1"/>
  <c r="AB44" i="1"/>
  <c r="AB28" i="1"/>
  <c r="AB12" i="1"/>
  <c r="AB51" i="1"/>
  <c r="AB3" i="1"/>
  <c r="AB39" i="1"/>
  <c r="AB40" i="1"/>
  <c r="AB67" i="1"/>
  <c r="AB55" i="1"/>
  <c r="AB19" i="1"/>
  <c r="AB7" i="1"/>
  <c r="AB83" i="1"/>
  <c r="AB35" i="1"/>
  <c r="AB23" i="1"/>
  <c r="AB88" i="1"/>
  <c r="AB72" i="1"/>
  <c r="AB56" i="1"/>
  <c r="AB24" i="1"/>
  <c r="AB8" i="1"/>
  <c r="AB4" i="1"/>
  <c r="Z2" i="1"/>
  <c r="Z86" i="1"/>
  <c r="Y74" i="1"/>
  <c r="Y70" i="1"/>
  <c r="Y66" i="1"/>
  <c r="Y62" i="1"/>
  <c r="Y54" i="1"/>
  <c r="Y50" i="1"/>
  <c r="Y46" i="1"/>
  <c r="Y38" i="1"/>
  <c r="Y34" i="1"/>
  <c r="AK14" i="1"/>
  <c r="Z89" i="1"/>
  <c r="AA89" i="1"/>
  <c r="AB89" i="1"/>
  <c r="Z85" i="1"/>
  <c r="AA85" i="1"/>
  <c r="AB85" i="1"/>
  <c r="Z81" i="1"/>
  <c r="AB81" i="1"/>
  <c r="AA81" i="1"/>
  <c r="Z77" i="1"/>
  <c r="AA77" i="1"/>
  <c r="AB77" i="1"/>
  <c r="Z73" i="1"/>
  <c r="AB73" i="1"/>
  <c r="AA73" i="1"/>
  <c r="Z65" i="1"/>
  <c r="AB65" i="1"/>
  <c r="AA65" i="1"/>
  <c r="Y61" i="1"/>
  <c r="AA61" i="1"/>
  <c r="AB61" i="1"/>
  <c r="Z57" i="1"/>
  <c r="AB57" i="1"/>
  <c r="AA57" i="1"/>
  <c r="Y53" i="1"/>
  <c r="AA53" i="1"/>
  <c r="AB53" i="1"/>
  <c r="Z49" i="1"/>
  <c r="AB49" i="1"/>
  <c r="AA49" i="1"/>
  <c r="Y41" i="1"/>
  <c r="AB41" i="1"/>
  <c r="AA41" i="1"/>
  <c r="Z37" i="1"/>
  <c r="AA37" i="1"/>
  <c r="AB37" i="1"/>
  <c r="Z33" i="1"/>
  <c r="AB33" i="1"/>
  <c r="AA33" i="1"/>
  <c r="Z29" i="1"/>
  <c r="AA29" i="1"/>
  <c r="AB29" i="1"/>
  <c r="Y25" i="1"/>
  <c r="AB25" i="1"/>
  <c r="AA25" i="1"/>
  <c r="Z17" i="1"/>
  <c r="AB17" i="1"/>
  <c r="AA17" i="1"/>
  <c r="Z13" i="1"/>
  <c r="AA13" i="1"/>
  <c r="AB13" i="1"/>
  <c r="Y9" i="1"/>
  <c r="AB9" i="1"/>
  <c r="AA9" i="1"/>
  <c r="Z5" i="1"/>
  <c r="AA5" i="1"/>
  <c r="AB5" i="1"/>
  <c r="Y90" i="1"/>
  <c r="AA90" i="1"/>
  <c r="AB90" i="1"/>
  <c r="Y86" i="1"/>
  <c r="AB86" i="1"/>
  <c r="AA86" i="1"/>
  <c r="Y82" i="1"/>
  <c r="AA82" i="1"/>
  <c r="AB82" i="1"/>
  <c r="Z78" i="1"/>
  <c r="AA78" i="1"/>
  <c r="AB78" i="1"/>
  <c r="Z74" i="1"/>
  <c r="AA74" i="1"/>
  <c r="AB74" i="1"/>
  <c r="Z70" i="1"/>
  <c r="AA70" i="1"/>
  <c r="AB70" i="1"/>
  <c r="Z66" i="1"/>
  <c r="AA66" i="1"/>
  <c r="AB66" i="1"/>
  <c r="Z62" i="1"/>
  <c r="AA62" i="1"/>
  <c r="AB62" i="1"/>
  <c r="Z58" i="1"/>
  <c r="AA58" i="1"/>
  <c r="AB58" i="1"/>
  <c r="Z54" i="1"/>
  <c r="AA54" i="1"/>
  <c r="AB54" i="1"/>
  <c r="Z50" i="1"/>
  <c r="AA50" i="1"/>
  <c r="AB50" i="1"/>
  <c r="Z46" i="1"/>
  <c r="AA46" i="1"/>
  <c r="AB46" i="1"/>
  <c r="Z42" i="1"/>
  <c r="AB42" i="1"/>
  <c r="AA42" i="1"/>
  <c r="AA38" i="1"/>
  <c r="AB38" i="1"/>
  <c r="AB34" i="1"/>
  <c r="AA34" i="1"/>
  <c r="Z30" i="1"/>
  <c r="AA30" i="1"/>
  <c r="AB30" i="1"/>
  <c r="Y26" i="1"/>
  <c r="AA26" i="1"/>
  <c r="AB26" i="1"/>
  <c r="Z22" i="1"/>
  <c r="AB22" i="1"/>
  <c r="AA22" i="1"/>
  <c r="Z18" i="1"/>
  <c r="AA18" i="1"/>
  <c r="AB18" i="1"/>
  <c r="Z14" i="1"/>
  <c r="AA14" i="1"/>
  <c r="AB14" i="1"/>
  <c r="Z10" i="1"/>
  <c r="AB10" i="1"/>
  <c r="AA10" i="1"/>
  <c r="AA6" i="1"/>
  <c r="AB6" i="1"/>
  <c r="Z31" i="1"/>
  <c r="AA31" i="1"/>
  <c r="Z87" i="1"/>
  <c r="AA87" i="1"/>
  <c r="Z83" i="1"/>
  <c r="AA83" i="1"/>
  <c r="Y79" i="1"/>
  <c r="AA79" i="1"/>
  <c r="Y75" i="1"/>
  <c r="AA75" i="1"/>
  <c r="Z71" i="1"/>
  <c r="AA71" i="1"/>
  <c r="Y67" i="1"/>
  <c r="AA67" i="1"/>
  <c r="Y63" i="1"/>
  <c r="AA63" i="1"/>
  <c r="Z59" i="1"/>
  <c r="AA59" i="1"/>
  <c r="Z55" i="1"/>
  <c r="AA55" i="1"/>
  <c r="Y51" i="1"/>
  <c r="AA51" i="1"/>
  <c r="Y47" i="1"/>
  <c r="AA47" i="1"/>
  <c r="Y43" i="1"/>
  <c r="AA43" i="1"/>
  <c r="Z39" i="1"/>
  <c r="AA39" i="1"/>
  <c r="Z35" i="1"/>
  <c r="AA35" i="1"/>
  <c r="Y27" i="1"/>
  <c r="AA27" i="1"/>
  <c r="Z23" i="1"/>
  <c r="AA23" i="1"/>
  <c r="Z19" i="1"/>
  <c r="AA19" i="1"/>
  <c r="Y15" i="1"/>
  <c r="AA15" i="1"/>
  <c r="Y11" i="1"/>
  <c r="AA11" i="1"/>
  <c r="Z7" i="1"/>
  <c r="AA7" i="1"/>
  <c r="Y3" i="1"/>
  <c r="AA3" i="1"/>
  <c r="Z88" i="1"/>
  <c r="AA88" i="1"/>
  <c r="Z84" i="1"/>
  <c r="AA84" i="1"/>
  <c r="Z80" i="1"/>
  <c r="AA80" i="1"/>
  <c r="Y76" i="1"/>
  <c r="AA76" i="1"/>
  <c r="Z72" i="1"/>
  <c r="AA72" i="1"/>
  <c r="Z68" i="1"/>
  <c r="AA68" i="1"/>
  <c r="Z64" i="1"/>
  <c r="AA64" i="1"/>
  <c r="Y60" i="1"/>
  <c r="AA60" i="1"/>
  <c r="Z56" i="1"/>
  <c r="AA56" i="1"/>
  <c r="Y52" i="1"/>
  <c r="AA52" i="1"/>
  <c r="Y48" i="1"/>
  <c r="AA48" i="1"/>
  <c r="Z44" i="1"/>
  <c r="AA44" i="1"/>
  <c r="Y40" i="1"/>
  <c r="AA40" i="1"/>
  <c r="Z36" i="1"/>
  <c r="AA36" i="1"/>
  <c r="Y32" i="1"/>
  <c r="AA32" i="1"/>
  <c r="Z28" i="1"/>
  <c r="AA28" i="1"/>
  <c r="Y24" i="1"/>
  <c r="AA24" i="1"/>
  <c r="Y20" i="1"/>
  <c r="AA20" i="1"/>
  <c r="Z16" i="1"/>
  <c r="AA16" i="1"/>
  <c r="Y12" i="1"/>
  <c r="AA12" i="1"/>
  <c r="Z8" i="1"/>
  <c r="AA8" i="1"/>
  <c r="Y4" i="1"/>
  <c r="AA4" i="1"/>
  <c r="P2" i="1"/>
  <c r="AB15" i="1"/>
  <c r="AB31" i="1"/>
  <c r="AB47" i="1"/>
  <c r="AB63" i="1"/>
  <c r="AB79" i="1"/>
  <c r="AB2" i="1"/>
  <c r="AB20" i="1"/>
  <c r="AB36" i="1"/>
  <c r="AB52" i="1"/>
  <c r="AB68" i="1"/>
  <c r="AB84" i="1"/>
  <c r="AB11" i="1"/>
  <c r="AB27" i="1"/>
  <c r="AB43" i="1"/>
  <c r="AB59" i="1"/>
  <c r="AB75" i="1"/>
  <c r="AA2" i="1"/>
  <c r="Z69" i="1"/>
  <c r="AA69" i="1"/>
  <c r="AB69" i="1"/>
  <c r="Z45" i="1"/>
  <c r="AA45" i="1"/>
  <c r="AB45" i="1"/>
  <c r="Y21" i="1"/>
  <c r="AA21" i="1"/>
  <c r="AB21" i="1"/>
  <c r="Y30" i="1"/>
  <c r="Z26" i="1"/>
  <c r="Y22" i="1"/>
  <c r="Y18" i="1"/>
  <c r="Y14" i="1"/>
  <c r="Y6" i="1"/>
  <c r="AB71" i="1"/>
  <c r="AB87" i="1"/>
  <c r="Y81" i="1"/>
  <c r="Y39" i="1"/>
  <c r="Y55" i="1"/>
  <c r="Y7" i="1"/>
  <c r="Y23" i="1"/>
  <c r="Y71" i="1"/>
  <c r="Y45" i="1"/>
  <c r="Y13" i="1"/>
  <c r="Y72" i="1"/>
  <c r="Y88" i="1"/>
  <c r="Y33" i="1"/>
  <c r="Y65" i="1"/>
  <c r="Z9" i="1"/>
  <c r="Z25" i="1"/>
  <c r="Z41" i="1"/>
  <c r="Y36" i="1"/>
  <c r="Z51" i="1"/>
  <c r="Z79" i="1"/>
  <c r="Z27" i="1"/>
  <c r="Y44" i="1"/>
  <c r="Z60" i="1"/>
  <c r="Z76" i="1"/>
  <c r="Z4" i="1"/>
  <c r="Z20" i="1"/>
  <c r="Y16" i="1"/>
  <c r="Z15" i="1"/>
  <c r="Z47" i="1"/>
  <c r="Z53" i="1"/>
  <c r="Z34" i="1"/>
  <c r="Y56" i="1"/>
  <c r="Z38" i="1"/>
  <c r="Z6" i="1"/>
  <c r="U2" i="1"/>
  <c r="O2" i="1"/>
  <c r="Y77" i="1"/>
  <c r="Y35" i="1"/>
  <c r="Y19" i="1"/>
  <c r="Y37" i="1"/>
  <c r="Y5" i="1"/>
  <c r="Y68" i="1"/>
  <c r="Y84" i="1"/>
  <c r="Y42" i="1"/>
  <c r="Y58" i="1"/>
  <c r="Y10" i="1"/>
  <c r="Y83" i="1"/>
  <c r="Y57" i="1"/>
  <c r="Z61" i="1"/>
  <c r="Z21" i="1"/>
  <c r="Y78" i="1"/>
  <c r="Z75" i="1"/>
  <c r="Y69" i="1"/>
  <c r="Z32" i="1"/>
  <c r="Z48" i="1"/>
  <c r="Y64" i="1"/>
  <c r="Z63" i="1"/>
  <c r="Y28" i="1"/>
  <c r="Z82" i="1"/>
  <c r="M2" i="1"/>
  <c r="T2" i="1"/>
  <c r="N2" i="1"/>
  <c r="Q2" i="1" s="1"/>
  <c r="AD2" i="1" s="1"/>
  <c r="AO2" i="1" s="1"/>
  <c r="Y73" i="1"/>
  <c r="Y89" i="1"/>
  <c r="Y31" i="1"/>
  <c r="Y87" i="1"/>
  <c r="Y29" i="1"/>
  <c r="Y80" i="1"/>
  <c r="Y49" i="1"/>
  <c r="Y17" i="1"/>
  <c r="Z67" i="1"/>
  <c r="Z11" i="1"/>
  <c r="Z43" i="1"/>
  <c r="Z52" i="1"/>
  <c r="Z12" i="1"/>
  <c r="Z3" i="1"/>
  <c r="Z90" i="1"/>
  <c r="Y8" i="1"/>
  <c r="Y85" i="1"/>
  <c r="Y59" i="1"/>
  <c r="Z24" i="1"/>
  <c r="Z40" i="1"/>
  <c r="P89" i="1"/>
  <c r="O88" i="1"/>
  <c r="P77" i="1"/>
  <c r="O76" i="1"/>
  <c r="P13" i="1"/>
  <c r="O12" i="1"/>
  <c r="P9" i="1"/>
  <c r="O8" i="1"/>
  <c r="P5" i="1"/>
  <c r="O4" i="1"/>
  <c r="P81" i="1"/>
  <c r="O80" i="1"/>
  <c r="T87" i="1"/>
  <c r="U87" i="1"/>
  <c r="N86" i="1"/>
  <c r="L87" i="1"/>
  <c r="M87" i="1"/>
  <c r="T75" i="1"/>
  <c r="U75" i="1"/>
  <c r="M75" i="1"/>
  <c r="L75" i="1"/>
  <c r="N74" i="1"/>
  <c r="T67" i="1"/>
  <c r="M67" i="1"/>
  <c r="L67" i="1"/>
  <c r="N66" i="1"/>
  <c r="U67" i="1"/>
  <c r="T59" i="1"/>
  <c r="U59" i="1"/>
  <c r="M59" i="1"/>
  <c r="L59" i="1"/>
  <c r="N58" i="1"/>
  <c r="T47" i="1"/>
  <c r="U47" i="1"/>
  <c r="N46" i="1"/>
  <c r="M47" i="1"/>
  <c r="L47" i="1"/>
  <c r="T35" i="1"/>
  <c r="U35" i="1"/>
  <c r="M35" i="1"/>
  <c r="L35" i="1"/>
  <c r="N34" i="1"/>
  <c r="T27" i="1"/>
  <c r="U27" i="1"/>
  <c r="M27" i="1"/>
  <c r="L27" i="1"/>
  <c r="N26" i="1"/>
  <c r="T19" i="1"/>
  <c r="L19" i="1"/>
  <c r="U19" i="1"/>
  <c r="M19" i="1"/>
  <c r="N18" i="1"/>
  <c r="T7" i="1"/>
  <c r="U7" i="1"/>
  <c r="N6" i="1"/>
  <c r="M7" i="1"/>
  <c r="L7" i="1"/>
  <c r="P88" i="1"/>
  <c r="O87" i="1"/>
  <c r="P84" i="1"/>
  <c r="O83" i="1"/>
  <c r="P80" i="1"/>
  <c r="O79" i="1"/>
  <c r="P76" i="1"/>
  <c r="O75" i="1"/>
  <c r="P68" i="1"/>
  <c r="O67" i="1"/>
  <c r="O63" i="1"/>
  <c r="P64" i="1"/>
  <c r="P60" i="1"/>
  <c r="O59" i="1"/>
  <c r="O55" i="1"/>
  <c r="P56" i="1"/>
  <c r="P52" i="1"/>
  <c r="O51" i="1"/>
  <c r="O47" i="1"/>
  <c r="P48" i="1"/>
  <c r="P44" i="1"/>
  <c r="O43" i="1"/>
  <c r="O35" i="1"/>
  <c r="P36" i="1"/>
  <c r="P32" i="1"/>
  <c r="O31" i="1"/>
  <c r="O27" i="1"/>
  <c r="P28" i="1"/>
  <c r="P24" i="1"/>
  <c r="O23" i="1"/>
  <c r="O19" i="1"/>
  <c r="P20" i="1"/>
  <c r="P16" i="1"/>
  <c r="O15" i="1"/>
  <c r="O11" i="1"/>
  <c r="P12" i="1"/>
  <c r="P8" i="1"/>
  <c r="O7" i="1"/>
  <c r="O3" i="1"/>
  <c r="P4" i="1"/>
  <c r="P17" i="1"/>
  <c r="O16" i="1"/>
  <c r="P85" i="1"/>
  <c r="O84" i="1"/>
  <c r="T88" i="1"/>
  <c r="U88" i="1"/>
  <c r="M88" i="1"/>
  <c r="L88" i="1"/>
  <c r="N87" i="1"/>
  <c r="T84" i="1"/>
  <c r="U84" i="1"/>
  <c r="L84" i="1"/>
  <c r="M84" i="1"/>
  <c r="N83" i="1"/>
  <c r="T80" i="1"/>
  <c r="U80" i="1"/>
  <c r="M80" i="1"/>
  <c r="L80" i="1"/>
  <c r="U76" i="1"/>
  <c r="T76" i="1"/>
  <c r="N75" i="1"/>
  <c r="M76" i="1"/>
  <c r="L76" i="1"/>
  <c r="T72" i="1"/>
  <c r="U72" i="1"/>
  <c r="N71" i="1"/>
  <c r="L72" i="1"/>
  <c r="M72" i="1"/>
  <c r="T68" i="1"/>
  <c r="U68" i="1"/>
  <c r="N67" i="1"/>
  <c r="M68" i="1"/>
  <c r="L68" i="1"/>
  <c r="T64" i="1"/>
  <c r="U64" i="1"/>
  <c r="N63" i="1"/>
  <c r="L64" i="1"/>
  <c r="M64" i="1"/>
  <c r="T60" i="1"/>
  <c r="U60" i="1"/>
  <c r="N59" i="1"/>
  <c r="M60" i="1"/>
  <c r="L60" i="1"/>
  <c r="T56" i="1"/>
  <c r="U56" i="1"/>
  <c r="N55" i="1"/>
  <c r="L56" i="1"/>
  <c r="M56" i="1"/>
  <c r="T52" i="1"/>
  <c r="U52" i="1"/>
  <c r="N51" i="1"/>
  <c r="M52" i="1"/>
  <c r="L52" i="1"/>
  <c r="T48" i="1"/>
  <c r="U48" i="1"/>
  <c r="N47" i="1"/>
  <c r="L48" i="1"/>
  <c r="M48" i="1"/>
  <c r="T44" i="1"/>
  <c r="U44" i="1"/>
  <c r="N43" i="1"/>
  <c r="M44" i="1"/>
  <c r="L44" i="1"/>
  <c r="T40" i="1"/>
  <c r="U40" i="1"/>
  <c r="N39" i="1"/>
  <c r="L40" i="1"/>
  <c r="M40" i="1"/>
  <c r="T36" i="1"/>
  <c r="U36" i="1"/>
  <c r="N35" i="1"/>
  <c r="M36" i="1"/>
  <c r="L36" i="1"/>
  <c r="T32" i="1"/>
  <c r="U32" i="1"/>
  <c r="N31" i="1"/>
  <c r="L32" i="1"/>
  <c r="M32" i="1"/>
  <c r="T28" i="1"/>
  <c r="N27" i="1"/>
  <c r="U28" i="1"/>
  <c r="M28" i="1"/>
  <c r="L28" i="1"/>
  <c r="T24" i="1"/>
  <c r="N23" i="1"/>
  <c r="U24" i="1"/>
  <c r="L24" i="1"/>
  <c r="M24" i="1"/>
  <c r="T20" i="1"/>
  <c r="U20" i="1"/>
  <c r="N19" i="1"/>
  <c r="M20" i="1"/>
  <c r="L20" i="1"/>
  <c r="T16" i="1"/>
  <c r="N15" i="1"/>
  <c r="U16" i="1"/>
  <c r="L16" i="1"/>
  <c r="M16" i="1"/>
  <c r="T12" i="1"/>
  <c r="N11" i="1"/>
  <c r="M12" i="1"/>
  <c r="U12" i="1"/>
  <c r="L12" i="1"/>
  <c r="T8" i="1"/>
  <c r="N7" i="1"/>
  <c r="U8" i="1"/>
  <c r="L8" i="1"/>
  <c r="M8" i="1"/>
  <c r="T4" i="1"/>
  <c r="U4" i="1"/>
  <c r="N3" i="1"/>
  <c r="M4" i="1"/>
  <c r="L4" i="1"/>
  <c r="P73" i="1"/>
  <c r="O72" i="1"/>
  <c r="P69" i="1"/>
  <c r="O68" i="1"/>
  <c r="P65" i="1"/>
  <c r="O64" i="1"/>
  <c r="P61" i="1"/>
  <c r="O60" i="1"/>
  <c r="P57" i="1"/>
  <c r="O56" i="1"/>
  <c r="P53" i="1"/>
  <c r="O52" i="1"/>
  <c r="P49" i="1"/>
  <c r="O48" i="1"/>
  <c r="P45" i="1"/>
  <c r="O44" i="1"/>
  <c r="P41" i="1"/>
  <c r="O40" i="1"/>
  <c r="P37" i="1"/>
  <c r="O36" i="1"/>
  <c r="P33" i="1"/>
  <c r="O32" i="1"/>
  <c r="P29" i="1"/>
  <c r="O28" i="1"/>
  <c r="P25" i="1"/>
  <c r="O24" i="1"/>
  <c r="P21" i="1"/>
  <c r="O20" i="1"/>
  <c r="T89" i="1"/>
  <c r="U89" i="1"/>
  <c r="M89" i="1"/>
  <c r="N88" i="1"/>
  <c r="L89" i="1"/>
  <c r="T85" i="1"/>
  <c r="U85" i="1"/>
  <c r="M85" i="1"/>
  <c r="L85" i="1"/>
  <c r="N84" i="1"/>
  <c r="T81" i="1"/>
  <c r="M81" i="1"/>
  <c r="U81" i="1"/>
  <c r="N80" i="1"/>
  <c r="L81" i="1"/>
  <c r="T77" i="1"/>
  <c r="U77" i="1"/>
  <c r="N76" i="1"/>
  <c r="L77" i="1"/>
  <c r="M77" i="1"/>
  <c r="T73" i="1"/>
  <c r="U73" i="1"/>
  <c r="N72" i="1"/>
  <c r="M73" i="1"/>
  <c r="L73" i="1"/>
  <c r="T69" i="1"/>
  <c r="N68" i="1"/>
  <c r="U69" i="1"/>
  <c r="L69" i="1"/>
  <c r="M69" i="1"/>
  <c r="T65" i="1"/>
  <c r="U65" i="1"/>
  <c r="N64" i="1"/>
  <c r="M65" i="1"/>
  <c r="L65" i="1"/>
  <c r="T61" i="1"/>
  <c r="U61" i="1"/>
  <c r="N60" i="1"/>
  <c r="L61" i="1"/>
  <c r="M61" i="1"/>
  <c r="T57" i="1"/>
  <c r="U57" i="1"/>
  <c r="N56" i="1"/>
  <c r="M57" i="1"/>
  <c r="L57" i="1"/>
  <c r="T53" i="1"/>
  <c r="N52" i="1"/>
  <c r="L53" i="1"/>
  <c r="U53" i="1"/>
  <c r="M53" i="1"/>
  <c r="T49" i="1"/>
  <c r="U49" i="1"/>
  <c r="N48" i="1"/>
  <c r="M49" i="1"/>
  <c r="L49" i="1"/>
  <c r="T45" i="1"/>
  <c r="U45" i="1"/>
  <c r="N44" i="1"/>
  <c r="L45" i="1"/>
  <c r="M45" i="1"/>
  <c r="T41" i="1"/>
  <c r="N40" i="1"/>
  <c r="U41" i="1"/>
  <c r="M41" i="1"/>
  <c r="L41" i="1"/>
  <c r="T37" i="1"/>
  <c r="U37" i="1"/>
  <c r="N36" i="1"/>
  <c r="L37" i="1"/>
  <c r="M37" i="1"/>
  <c r="T33" i="1"/>
  <c r="U33" i="1"/>
  <c r="N32" i="1"/>
  <c r="M33" i="1"/>
  <c r="L33" i="1"/>
  <c r="U29" i="1"/>
  <c r="T29" i="1"/>
  <c r="N28" i="1"/>
  <c r="L29" i="1"/>
  <c r="M29" i="1"/>
  <c r="T25" i="1"/>
  <c r="U25" i="1"/>
  <c r="N24" i="1"/>
  <c r="M25" i="1"/>
  <c r="L25" i="1"/>
  <c r="U21" i="1"/>
  <c r="T21" i="1"/>
  <c r="N20" i="1"/>
  <c r="L21" i="1"/>
  <c r="M21" i="1"/>
  <c r="T17" i="1"/>
  <c r="U17" i="1"/>
  <c r="N16" i="1"/>
  <c r="M17" i="1"/>
  <c r="L17" i="1"/>
  <c r="T13" i="1"/>
  <c r="U13" i="1"/>
  <c r="N12" i="1"/>
  <c r="L13" i="1"/>
  <c r="M13" i="1"/>
  <c r="T9" i="1"/>
  <c r="U9" i="1"/>
  <c r="N8" i="1"/>
  <c r="M9" i="1"/>
  <c r="L9" i="1"/>
  <c r="T5" i="1"/>
  <c r="U5" i="1"/>
  <c r="N4" i="1"/>
  <c r="L5" i="1"/>
  <c r="M5" i="1"/>
  <c r="O85" i="1"/>
  <c r="P86" i="1"/>
  <c r="P82" i="1"/>
  <c r="O81" i="1"/>
  <c r="O77" i="1"/>
  <c r="P78" i="1"/>
  <c r="P74" i="1"/>
  <c r="O73" i="1"/>
  <c r="P70" i="1"/>
  <c r="O69" i="1"/>
  <c r="O65" i="1"/>
  <c r="P66" i="1"/>
  <c r="P62" i="1"/>
  <c r="O61" i="1"/>
  <c r="O57" i="1"/>
  <c r="P58" i="1"/>
  <c r="P54" i="1"/>
  <c r="O53" i="1"/>
  <c r="O49" i="1"/>
  <c r="P50" i="1"/>
  <c r="P46" i="1"/>
  <c r="O45" i="1"/>
  <c r="P42" i="1"/>
  <c r="O41" i="1"/>
  <c r="O37" i="1"/>
  <c r="P38" i="1"/>
  <c r="O33" i="1"/>
  <c r="P34" i="1"/>
  <c r="P30" i="1"/>
  <c r="O29" i="1"/>
  <c r="O25" i="1"/>
  <c r="P26" i="1"/>
  <c r="O21" i="1"/>
  <c r="P22" i="1"/>
  <c r="O17" i="1"/>
  <c r="P18" i="1"/>
  <c r="P14" i="1"/>
  <c r="O13" i="1"/>
  <c r="O9" i="1"/>
  <c r="P10" i="1"/>
  <c r="O5" i="1"/>
  <c r="P6" i="1"/>
  <c r="O89" i="1"/>
  <c r="T31" i="1"/>
  <c r="U31" i="1"/>
  <c r="L31" i="1"/>
  <c r="N30" i="1"/>
  <c r="M31" i="1"/>
  <c r="T83" i="1"/>
  <c r="N82" i="1"/>
  <c r="L83" i="1"/>
  <c r="U83" i="1"/>
  <c r="M83" i="1"/>
  <c r="T79" i="1"/>
  <c r="U79" i="1"/>
  <c r="T71" i="1"/>
  <c r="L71" i="1"/>
  <c r="N70" i="1"/>
  <c r="U71" i="1"/>
  <c r="M71" i="1"/>
  <c r="T63" i="1"/>
  <c r="L63" i="1"/>
  <c r="U63" i="1"/>
  <c r="N62" i="1"/>
  <c r="M63" i="1"/>
  <c r="T55" i="1"/>
  <c r="N54" i="1"/>
  <c r="M55" i="1"/>
  <c r="L55" i="1"/>
  <c r="U55" i="1"/>
  <c r="T51" i="1"/>
  <c r="L51" i="1"/>
  <c r="U51" i="1"/>
  <c r="M51" i="1"/>
  <c r="N50" i="1"/>
  <c r="T43" i="1"/>
  <c r="U43" i="1"/>
  <c r="M43" i="1"/>
  <c r="L43" i="1"/>
  <c r="N42" i="1"/>
  <c r="T39" i="1"/>
  <c r="L39" i="1"/>
  <c r="N38" i="1"/>
  <c r="M39" i="1"/>
  <c r="U39" i="1"/>
  <c r="L2" i="1"/>
  <c r="T23" i="1"/>
  <c r="U23" i="1"/>
  <c r="N22" i="1"/>
  <c r="M23" i="1"/>
  <c r="L23" i="1"/>
  <c r="T15" i="1"/>
  <c r="N14" i="1"/>
  <c r="M15" i="1"/>
  <c r="L15" i="1"/>
  <c r="U15" i="1"/>
  <c r="T11" i="1"/>
  <c r="L11" i="1"/>
  <c r="U11" i="1"/>
  <c r="M11" i="1"/>
  <c r="N10" i="1"/>
  <c r="T3" i="1"/>
  <c r="U3" i="1"/>
  <c r="M3" i="1"/>
  <c r="L3" i="1"/>
  <c r="P72" i="1"/>
  <c r="O71" i="1"/>
  <c r="T90" i="1"/>
  <c r="U90" i="1"/>
  <c r="N89" i="1"/>
  <c r="L90" i="1"/>
  <c r="T86" i="1"/>
  <c r="N85" i="1"/>
  <c r="U86" i="1"/>
  <c r="M86" i="1"/>
  <c r="L86" i="1"/>
  <c r="T82" i="1"/>
  <c r="U82" i="1"/>
  <c r="N81" i="1"/>
  <c r="M82" i="1"/>
  <c r="L82" i="1"/>
  <c r="T78" i="1"/>
  <c r="U78" i="1"/>
  <c r="L78" i="1"/>
  <c r="N77" i="1"/>
  <c r="T74" i="1"/>
  <c r="M74" i="1"/>
  <c r="U74" i="1"/>
  <c r="L74" i="1"/>
  <c r="N73" i="1"/>
  <c r="T70" i="1"/>
  <c r="L70" i="1"/>
  <c r="M70" i="1"/>
  <c r="N69" i="1"/>
  <c r="U70" i="1"/>
  <c r="T66" i="1"/>
  <c r="M66" i="1"/>
  <c r="L66" i="1"/>
  <c r="U66" i="1"/>
  <c r="N65" i="1"/>
  <c r="T62" i="1"/>
  <c r="U62" i="1"/>
  <c r="L62" i="1"/>
  <c r="M62" i="1"/>
  <c r="N61" i="1"/>
  <c r="T58" i="1"/>
  <c r="M58" i="1"/>
  <c r="L58" i="1"/>
  <c r="N57" i="1"/>
  <c r="U58" i="1"/>
  <c r="T54" i="1"/>
  <c r="L54" i="1"/>
  <c r="M54" i="1"/>
  <c r="U54" i="1"/>
  <c r="N53" i="1"/>
  <c r="T50" i="1"/>
  <c r="U50" i="1"/>
  <c r="M50" i="1"/>
  <c r="L50" i="1"/>
  <c r="N49" i="1"/>
  <c r="T46" i="1"/>
  <c r="U46" i="1"/>
  <c r="L46" i="1"/>
  <c r="M46" i="1"/>
  <c r="N45" i="1"/>
  <c r="T42" i="1"/>
  <c r="M42" i="1"/>
  <c r="L42" i="1"/>
  <c r="N41" i="1"/>
  <c r="U42" i="1"/>
  <c r="T38" i="1"/>
  <c r="M38" i="1"/>
  <c r="U38" i="1"/>
  <c r="L38" i="1"/>
  <c r="N37" i="1"/>
  <c r="T34" i="1"/>
  <c r="U34" i="1"/>
  <c r="L34" i="1"/>
  <c r="M34" i="1"/>
  <c r="N33" i="1"/>
  <c r="T30" i="1"/>
  <c r="U30" i="1"/>
  <c r="M30" i="1"/>
  <c r="L30" i="1"/>
  <c r="N29" i="1"/>
  <c r="T26" i="1"/>
  <c r="L26" i="1"/>
  <c r="M26" i="1"/>
  <c r="N25" i="1"/>
  <c r="U26" i="1"/>
  <c r="T22" i="1"/>
  <c r="M22" i="1"/>
  <c r="U22" i="1"/>
  <c r="L22" i="1"/>
  <c r="N21" i="1"/>
  <c r="T18" i="1"/>
  <c r="L18" i="1"/>
  <c r="M18" i="1"/>
  <c r="U18" i="1"/>
  <c r="N17" i="1"/>
  <c r="T14" i="1"/>
  <c r="M14" i="1"/>
  <c r="L14" i="1"/>
  <c r="U14" i="1"/>
  <c r="N13" i="1"/>
  <c r="T10" i="1"/>
  <c r="U10" i="1"/>
  <c r="L10" i="1"/>
  <c r="M10" i="1"/>
  <c r="N9" i="1"/>
  <c r="T6" i="1"/>
  <c r="M6" i="1"/>
  <c r="U6" i="1"/>
  <c r="L6" i="1"/>
  <c r="N5" i="1"/>
  <c r="P40" i="1"/>
  <c r="O39" i="1"/>
  <c r="O86" i="1"/>
  <c r="P87" i="1"/>
  <c r="O82" i="1"/>
  <c r="P83" i="1"/>
  <c r="O78" i="1"/>
  <c r="P79" i="1"/>
  <c r="O74" i="1"/>
  <c r="P75" i="1"/>
  <c r="O70" i="1"/>
  <c r="P71" i="1"/>
  <c r="O66" i="1"/>
  <c r="P67" i="1"/>
  <c r="O62" i="1"/>
  <c r="P63" i="1"/>
  <c r="O58" i="1"/>
  <c r="P59" i="1"/>
  <c r="O54" i="1"/>
  <c r="P55" i="1"/>
  <c r="O50" i="1"/>
  <c r="P51" i="1"/>
  <c r="O46" i="1"/>
  <c r="P47" i="1"/>
  <c r="O42" i="1"/>
  <c r="P43" i="1"/>
  <c r="O38" i="1"/>
  <c r="P39" i="1"/>
  <c r="O34" i="1"/>
  <c r="P35" i="1"/>
  <c r="O30" i="1"/>
  <c r="P31" i="1"/>
  <c r="O26" i="1"/>
  <c r="P27" i="1"/>
  <c r="O22" i="1"/>
  <c r="P23" i="1"/>
  <c r="O18" i="1"/>
  <c r="P19" i="1"/>
  <c r="O14" i="1"/>
  <c r="P15" i="1"/>
  <c r="O10" i="1"/>
  <c r="P11" i="1"/>
  <c r="O6" i="1"/>
  <c r="P7" i="1"/>
  <c r="P3" i="1"/>
  <c r="Q3" i="1" s="1"/>
  <c r="AD3" i="1" s="1"/>
  <c r="AO3" i="1" s="1"/>
  <c r="N78" i="1"/>
  <c r="M79" i="1"/>
  <c r="M78" i="1"/>
  <c r="L79" i="1"/>
  <c r="N79" i="1"/>
  <c r="X90" i="1" l="1"/>
  <c r="Q7" i="1"/>
  <c r="AE7" i="1" s="1"/>
  <c r="AP7" i="1" s="1"/>
  <c r="Q39" i="1"/>
  <c r="AE39" i="1" s="1"/>
  <c r="AP39" i="1" s="1"/>
  <c r="Q55" i="1"/>
  <c r="AD55" i="1" s="1"/>
  <c r="AO55" i="1" s="1"/>
  <c r="Q71" i="1"/>
  <c r="AD71" i="1" s="1"/>
  <c r="AO71" i="1" s="1"/>
  <c r="R34" i="1"/>
  <c r="R42" i="1"/>
  <c r="R58" i="1"/>
  <c r="R74" i="1"/>
  <c r="Q35" i="1"/>
  <c r="AD35" i="1" s="1"/>
  <c r="AO35" i="1" s="1"/>
  <c r="R2" i="1"/>
  <c r="AF2" i="1" s="1"/>
  <c r="AG2" i="1" s="1"/>
  <c r="AE2" i="1"/>
  <c r="AP2" i="1" s="1"/>
  <c r="AQ2" i="1" s="1"/>
  <c r="Q72" i="1"/>
  <c r="AE72" i="1" s="1"/>
  <c r="AP72" i="1" s="1"/>
  <c r="AE3" i="1"/>
  <c r="AP3" i="1" s="1"/>
  <c r="AQ3" i="1" s="1"/>
  <c r="AE71" i="1"/>
  <c r="AP71" i="1" s="1"/>
  <c r="X89" i="1"/>
  <c r="X48" i="1"/>
  <c r="X64" i="1"/>
  <c r="X27" i="1"/>
  <c r="X71" i="1"/>
  <c r="X53" i="1"/>
  <c r="X69" i="1"/>
  <c r="X85" i="1"/>
  <c r="X12" i="1"/>
  <c r="X44" i="1"/>
  <c r="X60" i="1"/>
  <c r="X80" i="1"/>
  <c r="X59" i="1"/>
  <c r="AD7" i="1"/>
  <c r="AO7" i="1" s="1"/>
  <c r="X22" i="1"/>
  <c r="X38" i="1"/>
  <c r="X70" i="1"/>
  <c r="X23" i="1"/>
  <c r="X51" i="1"/>
  <c r="X41" i="1"/>
  <c r="X57" i="1"/>
  <c r="X84" i="1"/>
  <c r="X50" i="1"/>
  <c r="X66" i="1"/>
  <c r="X86" i="1"/>
  <c r="X43" i="1"/>
  <c r="X14" i="1"/>
  <c r="X46" i="1"/>
  <c r="X62" i="1"/>
  <c r="X82" i="1"/>
  <c r="X39" i="1"/>
  <c r="X63" i="1"/>
  <c r="X83" i="1"/>
  <c r="X17" i="1"/>
  <c r="X21" i="1"/>
  <c r="X33" i="1"/>
  <c r="X49" i="1"/>
  <c r="X65" i="1"/>
  <c r="X81" i="1"/>
  <c r="X8" i="1"/>
  <c r="X24" i="1"/>
  <c r="X40" i="1"/>
  <c r="X56" i="1"/>
  <c r="X72" i="1"/>
  <c r="X76" i="1"/>
  <c r="X7" i="1"/>
  <c r="X47" i="1"/>
  <c r="X87" i="1"/>
  <c r="Q19" i="1"/>
  <c r="AE19" i="1" s="1"/>
  <c r="AP19" i="1" s="1"/>
  <c r="Q67" i="1"/>
  <c r="AD67" i="1" s="1"/>
  <c r="AO67" i="1" s="1"/>
  <c r="R63" i="1"/>
  <c r="R83" i="1"/>
  <c r="Q29" i="1"/>
  <c r="AE29" i="1" s="1"/>
  <c r="AP29" i="1" s="1"/>
  <c r="Q45" i="1"/>
  <c r="AD45" i="1" s="1"/>
  <c r="AO45" i="1" s="1"/>
  <c r="Q53" i="1"/>
  <c r="AD53" i="1" s="1"/>
  <c r="AO53" i="1" s="1"/>
  <c r="Q61" i="1"/>
  <c r="AD61" i="1" s="1"/>
  <c r="AO61" i="1" s="1"/>
  <c r="R4" i="1"/>
  <c r="R20" i="1"/>
  <c r="R36" i="1"/>
  <c r="R40" i="1"/>
  <c r="Q12" i="1"/>
  <c r="AD12" i="1" s="1"/>
  <c r="AO12" i="1" s="1"/>
  <c r="Q28" i="1"/>
  <c r="Q48" i="1"/>
  <c r="AD48" i="1" s="1"/>
  <c r="AO48" i="1" s="1"/>
  <c r="Q64" i="1"/>
  <c r="AE64" i="1" s="1"/>
  <c r="AP64" i="1" s="1"/>
  <c r="R87" i="1"/>
  <c r="Q13" i="1"/>
  <c r="AD13" i="1" s="1"/>
  <c r="AO13" i="1" s="1"/>
  <c r="X6" i="1"/>
  <c r="X54" i="1"/>
  <c r="X73" i="1"/>
  <c r="X10" i="1"/>
  <c r="X26" i="1"/>
  <c r="X42" i="1"/>
  <c r="X58" i="1"/>
  <c r="X74" i="1"/>
  <c r="X78" i="1"/>
  <c r="X3" i="1"/>
  <c r="X55" i="1"/>
  <c r="X79" i="1"/>
  <c r="X13" i="1"/>
  <c r="X45" i="1"/>
  <c r="X61" i="1"/>
  <c r="X77" i="1"/>
  <c r="X4" i="1"/>
  <c r="X20" i="1"/>
  <c r="X36" i="1"/>
  <c r="X52" i="1"/>
  <c r="X68" i="1"/>
  <c r="X88" i="1"/>
  <c r="X35" i="1"/>
  <c r="X75" i="1"/>
  <c r="R18" i="1"/>
  <c r="R50" i="1"/>
  <c r="R15" i="1"/>
  <c r="R23" i="1"/>
  <c r="R43" i="1"/>
  <c r="R51" i="1"/>
  <c r="R25" i="1"/>
  <c r="R41" i="1"/>
  <c r="R57" i="1"/>
  <c r="R80" i="1"/>
  <c r="Q17" i="1"/>
  <c r="AD17" i="1" s="1"/>
  <c r="AO17" i="1" s="1"/>
  <c r="Q16" i="1"/>
  <c r="Q32" i="1"/>
  <c r="AD32" i="1" s="1"/>
  <c r="AO32" i="1" s="1"/>
  <c r="AD19" i="1"/>
  <c r="AO19" i="1" s="1"/>
  <c r="X67" i="1"/>
  <c r="AD29" i="1"/>
  <c r="AO29" i="1" s="1"/>
  <c r="R14" i="1"/>
  <c r="Q30" i="1"/>
  <c r="AD30" i="1" s="1"/>
  <c r="AO30" i="1" s="1"/>
  <c r="Q46" i="1"/>
  <c r="AD46" i="1" s="1"/>
  <c r="AO46" i="1" s="1"/>
  <c r="Q62" i="1"/>
  <c r="AD62" i="1" s="1"/>
  <c r="AO62" i="1" s="1"/>
  <c r="R89" i="1"/>
  <c r="Q37" i="1"/>
  <c r="Q69" i="1"/>
  <c r="R8" i="1"/>
  <c r="R24" i="1"/>
  <c r="R52" i="1"/>
  <c r="R68" i="1"/>
  <c r="Q5" i="1"/>
  <c r="AD5" i="1" s="1"/>
  <c r="AO5" i="1" s="1"/>
  <c r="Q89" i="1"/>
  <c r="AF89" i="1" s="1"/>
  <c r="Q23" i="1"/>
  <c r="AD23" i="1" s="1"/>
  <c r="AO23" i="1" s="1"/>
  <c r="Q87" i="1"/>
  <c r="AD87" i="1" s="1"/>
  <c r="AO87" i="1" s="1"/>
  <c r="R86" i="1"/>
  <c r="Q22" i="1"/>
  <c r="AD22" i="1" s="1"/>
  <c r="AO22" i="1" s="1"/>
  <c r="R9" i="1"/>
  <c r="R13" i="1"/>
  <c r="R29" i="1"/>
  <c r="R77" i="1"/>
  <c r="R85" i="1"/>
  <c r="Q8" i="1"/>
  <c r="AD8" i="1" s="1"/>
  <c r="AO8" i="1" s="1"/>
  <c r="Q24" i="1"/>
  <c r="AD24" i="1" s="1"/>
  <c r="AO24" i="1" s="1"/>
  <c r="Q44" i="1"/>
  <c r="AE44" i="1" s="1"/>
  <c r="AP44" i="1" s="1"/>
  <c r="Q60" i="1"/>
  <c r="AD60" i="1" s="1"/>
  <c r="AO60" i="1" s="1"/>
  <c r="Q80" i="1"/>
  <c r="Q88" i="1"/>
  <c r="AE88" i="1" s="1"/>
  <c r="AP88" i="1" s="1"/>
  <c r="R59" i="1"/>
  <c r="Q40" i="1"/>
  <c r="AD40" i="1" s="1"/>
  <c r="AO40" i="1" s="1"/>
  <c r="R6" i="1"/>
  <c r="X18" i="1"/>
  <c r="R22" i="1"/>
  <c r="R26" i="1"/>
  <c r="X34" i="1"/>
  <c r="R38" i="1"/>
  <c r="R46" i="1"/>
  <c r="R62" i="1"/>
  <c r="R82" i="1"/>
  <c r="R3" i="1"/>
  <c r="AF3" i="1" s="1"/>
  <c r="R11" i="1"/>
  <c r="X15" i="1"/>
  <c r="X2" i="1"/>
  <c r="Q42" i="1"/>
  <c r="AD42" i="1" s="1"/>
  <c r="AO42" i="1" s="1"/>
  <c r="Q74" i="1"/>
  <c r="AD74" i="1" s="1"/>
  <c r="AO74" i="1" s="1"/>
  <c r="Q82" i="1"/>
  <c r="AD82" i="1" s="1"/>
  <c r="AO82" i="1" s="1"/>
  <c r="X9" i="1"/>
  <c r="X25" i="1"/>
  <c r="X29" i="1"/>
  <c r="Q25" i="1"/>
  <c r="AD25" i="1" s="1"/>
  <c r="AO25" i="1" s="1"/>
  <c r="Q33" i="1"/>
  <c r="Q41" i="1"/>
  <c r="AD41" i="1" s="1"/>
  <c r="AO41" i="1" s="1"/>
  <c r="Q49" i="1"/>
  <c r="AE49" i="1" s="1"/>
  <c r="AP49" i="1" s="1"/>
  <c r="Q57" i="1"/>
  <c r="AF57" i="1" s="1"/>
  <c r="Q65" i="1"/>
  <c r="Q73" i="1"/>
  <c r="AE73" i="1" s="1"/>
  <c r="AP73" i="1" s="1"/>
  <c r="R16" i="1"/>
  <c r="X16" i="1"/>
  <c r="R28" i="1"/>
  <c r="R32" i="1"/>
  <c r="X32" i="1"/>
  <c r="R44" i="1"/>
  <c r="R48" i="1"/>
  <c r="R60" i="1"/>
  <c r="R64" i="1"/>
  <c r="R76" i="1"/>
  <c r="R19" i="1"/>
  <c r="Q81" i="1"/>
  <c r="Q9" i="1"/>
  <c r="AD9" i="1" s="1"/>
  <c r="AO9" i="1" s="1"/>
  <c r="Q77" i="1"/>
  <c r="AF77" i="1" s="1"/>
  <c r="Q14" i="1"/>
  <c r="AD14" i="1" s="1"/>
  <c r="AO14" i="1" s="1"/>
  <c r="Q54" i="1"/>
  <c r="AD54" i="1" s="1"/>
  <c r="AO54" i="1" s="1"/>
  <c r="Q70" i="1"/>
  <c r="AD70" i="1" s="1"/>
  <c r="AO70" i="1" s="1"/>
  <c r="Q21" i="1"/>
  <c r="AD21" i="1" s="1"/>
  <c r="AO21" i="1" s="1"/>
  <c r="R56" i="1"/>
  <c r="R72" i="1"/>
  <c r="Q4" i="1"/>
  <c r="AD4" i="1" s="1"/>
  <c r="AO4" i="1" s="1"/>
  <c r="Q20" i="1"/>
  <c r="AD20" i="1" s="1"/>
  <c r="AO20" i="1" s="1"/>
  <c r="Q36" i="1"/>
  <c r="AD36" i="1" s="1"/>
  <c r="AO36" i="1" s="1"/>
  <c r="Q56" i="1"/>
  <c r="AD56" i="1" s="1"/>
  <c r="AO56" i="1" s="1"/>
  <c r="R27" i="1"/>
  <c r="Q15" i="1"/>
  <c r="AD15" i="1" s="1"/>
  <c r="AO15" i="1" s="1"/>
  <c r="Q31" i="1"/>
  <c r="Q47" i="1"/>
  <c r="AD47" i="1" s="1"/>
  <c r="AO47" i="1" s="1"/>
  <c r="Q63" i="1"/>
  <c r="AD63" i="1" s="1"/>
  <c r="AO63" i="1" s="1"/>
  <c r="R30" i="1"/>
  <c r="Q6" i="1"/>
  <c r="AD6" i="1" s="1"/>
  <c r="AO6" i="1" s="1"/>
  <c r="Q38" i="1"/>
  <c r="AD38" i="1" s="1"/>
  <c r="AO38" i="1" s="1"/>
  <c r="Q86" i="1"/>
  <c r="AD86" i="1" s="1"/>
  <c r="AO86" i="1" s="1"/>
  <c r="R45" i="1"/>
  <c r="R61" i="1"/>
  <c r="R73" i="1"/>
  <c r="R81" i="1"/>
  <c r="R12" i="1"/>
  <c r="R84" i="1"/>
  <c r="Q52" i="1"/>
  <c r="AD52" i="1" s="1"/>
  <c r="AO52" i="1" s="1"/>
  <c r="Q68" i="1"/>
  <c r="AD68" i="1" s="1"/>
  <c r="AO68" i="1" s="1"/>
  <c r="Q79" i="1"/>
  <c r="AD79" i="1" s="1"/>
  <c r="AO79" i="1" s="1"/>
  <c r="Q78" i="1"/>
  <c r="AD78" i="1" s="1"/>
  <c r="AO78" i="1" s="1"/>
  <c r="Q11" i="1"/>
  <c r="AD11" i="1" s="1"/>
  <c r="AO11" i="1" s="1"/>
  <c r="Q27" i="1"/>
  <c r="AD27" i="1" s="1"/>
  <c r="AO27" i="1" s="1"/>
  <c r="Q43" i="1"/>
  <c r="AD43" i="1" s="1"/>
  <c r="AO43" i="1" s="1"/>
  <c r="Q51" i="1"/>
  <c r="AD51" i="1" s="1"/>
  <c r="AO51" i="1" s="1"/>
  <c r="Q59" i="1"/>
  <c r="AD59" i="1" s="1"/>
  <c r="AO59" i="1" s="1"/>
  <c r="Q75" i="1"/>
  <c r="AD75" i="1" s="1"/>
  <c r="AO75" i="1" s="1"/>
  <c r="Q83" i="1"/>
  <c r="AF83" i="1" s="1"/>
  <c r="AG83" i="1" s="1"/>
  <c r="R10" i="1"/>
  <c r="X30" i="1"/>
  <c r="R54" i="1"/>
  <c r="R66" i="1"/>
  <c r="R70" i="1"/>
  <c r="X11" i="1"/>
  <c r="R39" i="1"/>
  <c r="R55" i="1"/>
  <c r="AF55" i="1" s="1"/>
  <c r="AG55" i="1" s="1"/>
  <c r="R71" i="1"/>
  <c r="AF71" i="1" s="1"/>
  <c r="R31" i="1"/>
  <c r="X31" i="1"/>
  <c r="Q10" i="1"/>
  <c r="Q18" i="1"/>
  <c r="AD18" i="1" s="1"/>
  <c r="AO18" i="1" s="1"/>
  <c r="Q26" i="1"/>
  <c r="AD26" i="1" s="1"/>
  <c r="AO26" i="1" s="1"/>
  <c r="Q34" i="1"/>
  <c r="AD34" i="1" s="1"/>
  <c r="AO34" i="1" s="1"/>
  <c r="Q50" i="1"/>
  <c r="AD50" i="1" s="1"/>
  <c r="AO50" i="1" s="1"/>
  <c r="Q58" i="1"/>
  <c r="AF58" i="1" s="1"/>
  <c r="Q66" i="1"/>
  <c r="AD66" i="1" s="1"/>
  <c r="AO66" i="1" s="1"/>
  <c r="R5" i="1"/>
  <c r="AF5" i="1" s="1"/>
  <c r="X5" i="1"/>
  <c r="R17" i="1"/>
  <c r="R21" i="1"/>
  <c r="R33" i="1"/>
  <c r="R37" i="1"/>
  <c r="X37" i="1"/>
  <c r="R49" i="1"/>
  <c r="R53" i="1"/>
  <c r="R65" i="1"/>
  <c r="R69" i="1"/>
  <c r="X28" i="1"/>
  <c r="R88" i="1"/>
  <c r="Q85" i="1"/>
  <c r="Q76" i="1"/>
  <c r="AD76" i="1" s="1"/>
  <c r="AO76" i="1" s="1"/>
  <c r="Q84" i="1"/>
  <c r="AE84" i="1" s="1"/>
  <c r="AP84" i="1" s="1"/>
  <c r="R7" i="1"/>
  <c r="AF7" i="1" s="1"/>
  <c r="X19" i="1"/>
  <c r="R35" i="1"/>
  <c r="R47" i="1"/>
  <c r="R67" i="1"/>
  <c r="R75" i="1"/>
  <c r="R79" i="1"/>
  <c r="R78" i="1"/>
  <c r="AF85" i="1" l="1"/>
  <c r="AM45" i="1"/>
  <c r="AT45" i="1"/>
  <c r="AM85" i="1"/>
  <c r="AT85" i="1"/>
  <c r="AF61" i="1"/>
  <c r="AG61" i="1" s="1"/>
  <c r="AM2" i="1"/>
  <c r="AT2" i="1"/>
  <c r="AM13" i="1"/>
  <c r="AT13" i="1"/>
  <c r="AM6" i="1"/>
  <c r="AT6" i="1"/>
  <c r="AM56" i="1"/>
  <c r="AT56" i="1"/>
  <c r="AM39" i="1"/>
  <c r="AT39" i="1"/>
  <c r="AM51" i="1"/>
  <c r="AT51" i="1"/>
  <c r="AM69" i="1"/>
  <c r="AT69" i="1"/>
  <c r="AM5" i="1"/>
  <c r="AT5" i="1"/>
  <c r="AM15" i="1"/>
  <c r="AT15" i="1"/>
  <c r="AM75" i="1"/>
  <c r="AT75" i="1"/>
  <c r="AM79" i="1"/>
  <c r="AT79" i="1"/>
  <c r="AM40" i="1"/>
  <c r="AT40" i="1"/>
  <c r="AM82" i="1"/>
  <c r="AT82" i="1"/>
  <c r="AM23" i="1"/>
  <c r="AT23" i="1"/>
  <c r="AM53" i="1"/>
  <c r="AT53" i="1"/>
  <c r="AM63" i="1"/>
  <c r="AT63" i="1"/>
  <c r="AM35" i="1"/>
  <c r="AT35" i="1"/>
  <c r="AM55" i="1"/>
  <c r="AT55" i="1"/>
  <c r="AM24" i="1"/>
  <c r="AT24" i="1"/>
  <c r="AM62" i="1"/>
  <c r="AT62" i="1"/>
  <c r="AM70" i="1"/>
  <c r="AT70" i="1"/>
  <c r="AM71" i="1"/>
  <c r="AT71" i="1"/>
  <c r="AM18" i="1"/>
  <c r="AT18" i="1"/>
  <c r="AM72" i="1"/>
  <c r="AT72" i="1"/>
  <c r="AM88" i="1"/>
  <c r="AT88" i="1"/>
  <c r="AM3" i="1"/>
  <c r="AT3" i="1"/>
  <c r="AM8" i="1"/>
  <c r="AT8" i="1"/>
  <c r="AM46" i="1"/>
  <c r="AT46" i="1"/>
  <c r="AM38" i="1"/>
  <c r="AT38" i="1"/>
  <c r="AM27" i="1"/>
  <c r="AT27" i="1"/>
  <c r="AM54" i="1"/>
  <c r="AT54" i="1"/>
  <c r="AM41" i="1"/>
  <c r="AT41" i="1"/>
  <c r="AM28" i="1"/>
  <c r="AT28" i="1"/>
  <c r="AM11" i="1"/>
  <c r="AT11" i="1"/>
  <c r="AF80" i="1"/>
  <c r="AM68" i="1"/>
  <c r="AT68" i="1"/>
  <c r="AM78" i="1"/>
  <c r="AT78" i="1"/>
  <c r="AM81" i="1"/>
  <c r="AT81" i="1"/>
  <c r="AM14" i="1"/>
  <c r="AT14" i="1"/>
  <c r="AM22" i="1"/>
  <c r="AT22" i="1"/>
  <c r="AM64" i="1"/>
  <c r="AT64" i="1"/>
  <c r="AM52" i="1"/>
  <c r="AT52" i="1"/>
  <c r="AM74" i="1"/>
  <c r="AT74" i="1"/>
  <c r="AM65" i="1"/>
  <c r="AT65" i="1"/>
  <c r="AM43" i="1"/>
  <c r="AT43" i="1"/>
  <c r="AM48" i="1"/>
  <c r="AT48" i="1"/>
  <c r="AM32" i="1"/>
  <c r="AT32" i="1"/>
  <c r="AM29" i="1"/>
  <c r="AT29" i="1"/>
  <c r="AM36" i="1"/>
  <c r="AT36" i="1"/>
  <c r="AM58" i="1"/>
  <c r="AT58" i="1"/>
  <c r="AM49" i="1"/>
  <c r="AT49" i="1"/>
  <c r="AM86" i="1"/>
  <c r="AT86" i="1"/>
  <c r="AM59" i="1"/>
  <c r="AT59" i="1"/>
  <c r="AM89" i="1"/>
  <c r="AT89" i="1"/>
  <c r="AM87" i="1"/>
  <c r="AT87" i="1"/>
  <c r="AM33" i="1"/>
  <c r="AT33" i="1"/>
  <c r="AM66" i="1"/>
  <c r="AT66" i="1"/>
  <c r="AM80" i="1"/>
  <c r="AT80" i="1"/>
  <c r="AM30" i="1"/>
  <c r="AT30" i="1"/>
  <c r="AM20" i="1"/>
  <c r="AT20" i="1"/>
  <c r="AM37" i="1"/>
  <c r="AT37" i="1"/>
  <c r="AM9" i="1"/>
  <c r="AT9" i="1"/>
  <c r="AM67" i="1"/>
  <c r="AT67" i="1"/>
  <c r="AM4" i="1"/>
  <c r="AT4" i="1"/>
  <c r="AM26" i="1"/>
  <c r="AT26" i="1"/>
  <c r="AM47" i="1"/>
  <c r="AT47" i="1"/>
  <c r="AM21" i="1"/>
  <c r="AT21" i="1"/>
  <c r="AM50" i="1"/>
  <c r="AT50" i="1"/>
  <c r="AM60" i="1"/>
  <c r="AT60" i="1"/>
  <c r="AE55" i="1"/>
  <c r="AP55" i="1" s="1"/>
  <c r="AQ55" i="1" s="1"/>
  <c r="AM19" i="1"/>
  <c r="AT19" i="1"/>
  <c r="AF10" i="1"/>
  <c r="AM16" i="1"/>
  <c r="AT16" i="1"/>
  <c r="AD39" i="1"/>
  <c r="AO39" i="1" s="1"/>
  <c r="AM77" i="1"/>
  <c r="AT77" i="1"/>
  <c r="AM10" i="1"/>
  <c r="AT10" i="1"/>
  <c r="AM7" i="1"/>
  <c r="AT7" i="1"/>
  <c r="AM17" i="1"/>
  <c r="AT17" i="1"/>
  <c r="AM84" i="1"/>
  <c r="AT84" i="1"/>
  <c r="AM44" i="1"/>
  <c r="AT44" i="1"/>
  <c r="AM25" i="1"/>
  <c r="AT25" i="1"/>
  <c r="AM42" i="1"/>
  <c r="AT42" i="1"/>
  <c r="AM34" i="1"/>
  <c r="AT34" i="1"/>
  <c r="AM31" i="1"/>
  <c r="AT31" i="1"/>
  <c r="AM61" i="1"/>
  <c r="AT61" i="1"/>
  <c r="AM73" i="1"/>
  <c r="AT73" i="1"/>
  <c r="AM76" i="1"/>
  <c r="AT76" i="1"/>
  <c r="AM83" i="1"/>
  <c r="AT83" i="1"/>
  <c r="AM57" i="1"/>
  <c r="AT57" i="1"/>
  <c r="AM12" i="1"/>
  <c r="AT12" i="1"/>
  <c r="AQ19" i="1"/>
  <c r="AQ7" i="1"/>
  <c r="AF31" i="1"/>
  <c r="AF33" i="1"/>
  <c r="AF28" i="1"/>
  <c r="AG28" i="1" s="1"/>
  <c r="AF56" i="1"/>
  <c r="AG56" i="1" s="1"/>
  <c r="AE34" i="1"/>
  <c r="AP34" i="1" s="1"/>
  <c r="AQ34" i="1" s="1"/>
  <c r="AE12" i="1"/>
  <c r="AP12" i="1" s="1"/>
  <c r="AQ12" i="1" s="1"/>
  <c r="AE41" i="1"/>
  <c r="AP41" i="1" s="1"/>
  <c r="AQ41" i="1" s="1"/>
  <c r="AE6" i="1"/>
  <c r="AP6" i="1" s="1"/>
  <c r="AQ6" i="1" s="1"/>
  <c r="AE51" i="1"/>
  <c r="AP51" i="1" s="1"/>
  <c r="AQ51" i="1" s="1"/>
  <c r="AQ29" i="1"/>
  <c r="AF18" i="1"/>
  <c r="AH18" i="1" s="1"/>
  <c r="AI18" i="1" s="1"/>
  <c r="AJ18" i="1" s="1"/>
  <c r="AF29" i="1"/>
  <c r="AG29" i="1" s="1"/>
  <c r="AF38" i="1"/>
  <c r="AH38" i="1" s="1"/>
  <c r="AI38" i="1" s="1"/>
  <c r="AJ38" i="1" s="1"/>
  <c r="AE87" i="1"/>
  <c r="AP87" i="1" s="1"/>
  <c r="AQ87" i="1" s="1"/>
  <c r="AE27" i="1"/>
  <c r="AP27" i="1" s="1"/>
  <c r="AQ27" i="1" s="1"/>
  <c r="AE76" i="1"/>
  <c r="AP76" i="1" s="1"/>
  <c r="AQ76" i="1" s="1"/>
  <c r="AE66" i="1"/>
  <c r="AP66" i="1" s="1"/>
  <c r="AQ66" i="1" s="1"/>
  <c r="AE61" i="1"/>
  <c r="AP61" i="1" s="1"/>
  <c r="AQ61" i="1" s="1"/>
  <c r="AQ71" i="1"/>
  <c r="AE52" i="1"/>
  <c r="AP52" i="1" s="1"/>
  <c r="AQ52" i="1" s="1"/>
  <c r="AE86" i="1"/>
  <c r="AP86" i="1" s="1"/>
  <c r="AQ86" i="1" s="1"/>
  <c r="AE56" i="1"/>
  <c r="AP56" i="1" s="1"/>
  <c r="AQ56" i="1" s="1"/>
  <c r="AE26" i="1"/>
  <c r="AP26" i="1" s="1"/>
  <c r="AQ26" i="1" s="1"/>
  <c r="AQ39" i="1"/>
  <c r="AE54" i="1"/>
  <c r="AP54" i="1" s="1"/>
  <c r="AQ54" i="1" s="1"/>
  <c r="AE80" i="1"/>
  <c r="AP80" i="1" s="1"/>
  <c r="AF81" i="1"/>
  <c r="AG81" i="1" s="1"/>
  <c r="AF16" i="1"/>
  <c r="AD81" i="1"/>
  <c r="AO81" i="1" s="1"/>
  <c r="AE62" i="1"/>
  <c r="AP62" i="1" s="1"/>
  <c r="AQ62" i="1" s="1"/>
  <c r="AE63" i="1"/>
  <c r="AP63" i="1" s="1"/>
  <c r="AQ63" i="1" s="1"/>
  <c r="AE81" i="1"/>
  <c r="AP81" i="1" s="1"/>
  <c r="AE22" i="1"/>
  <c r="AP22" i="1" s="1"/>
  <c r="AQ22" i="1" s="1"/>
  <c r="AE75" i="1"/>
  <c r="AP75" i="1" s="1"/>
  <c r="AQ75" i="1" s="1"/>
  <c r="AE24" i="1"/>
  <c r="AP24" i="1" s="1"/>
  <c r="AQ24" i="1" s="1"/>
  <c r="AF37" i="1"/>
  <c r="AD37" i="1"/>
  <c r="AO37" i="1" s="1"/>
  <c r="AD83" i="1"/>
  <c r="AO83" i="1" s="1"/>
  <c r="AD77" i="1"/>
  <c r="AO77" i="1" s="1"/>
  <c r="AE57" i="1"/>
  <c r="AP57" i="1" s="1"/>
  <c r="AE15" i="1"/>
  <c r="AP15" i="1" s="1"/>
  <c r="AQ15" i="1" s="1"/>
  <c r="AE40" i="1"/>
  <c r="AP40" i="1" s="1"/>
  <c r="AQ40" i="1" s="1"/>
  <c r="AE30" i="1"/>
  <c r="AP30" i="1" s="1"/>
  <c r="AQ30" i="1" s="1"/>
  <c r="AF69" i="1"/>
  <c r="AF8" i="1"/>
  <c r="AE78" i="1"/>
  <c r="AP78" i="1" s="1"/>
  <c r="AQ78" i="1" s="1"/>
  <c r="AE33" i="1"/>
  <c r="AP33" i="1" s="1"/>
  <c r="AE43" i="1"/>
  <c r="AP43" i="1" s="1"/>
  <c r="AQ43" i="1" s="1"/>
  <c r="AE82" i="1"/>
  <c r="AP82" i="1" s="1"/>
  <c r="AQ82" i="1" s="1"/>
  <c r="AE32" i="1"/>
  <c r="AP32" i="1" s="1"/>
  <c r="AQ32" i="1" s="1"/>
  <c r="AF72" i="1"/>
  <c r="AG72" i="1" s="1"/>
  <c r="AF67" i="1"/>
  <c r="AH67" i="1" s="1"/>
  <c r="AI67" i="1" s="1"/>
  <c r="AJ67" i="1" s="1"/>
  <c r="AF53" i="1"/>
  <c r="AG53" i="1" s="1"/>
  <c r="AF39" i="1"/>
  <c r="AG39" i="1" s="1"/>
  <c r="AF54" i="1"/>
  <c r="AH54" i="1" s="1"/>
  <c r="AI54" i="1" s="1"/>
  <c r="AJ54" i="1" s="1"/>
  <c r="AF49" i="1"/>
  <c r="AH49" i="1" s="1"/>
  <c r="AI49" i="1" s="1"/>
  <c r="AJ49" i="1" s="1"/>
  <c r="AF44" i="1"/>
  <c r="AH44" i="1" s="1"/>
  <c r="AI44" i="1" s="1"/>
  <c r="AJ44" i="1" s="1"/>
  <c r="AF24" i="1"/>
  <c r="AD64" i="1"/>
  <c r="AO64" i="1" s="1"/>
  <c r="AQ64" i="1" s="1"/>
  <c r="AF17" i="1"/>
  <c r="AH17" i="1" s="1"/>
  <c r="AI17" i="1" s="1"/>
  <c r="AJ17" i="1" s="1"/>
  <c r="AF25" i="1"/>
  <c r="AH25" i="1" s="1"/>
  <c r="AI25" i="1" s="1"/>
  <c r="AJ25" i="1" s="1"/>
  <c r="AD72" i="1"/>
  <c r="AO72" i="1" s="1"/>
  <c r="AQ72" i="1" s="1"/>
  <c r="AF87" i="1"/>
  <c r="AH87" i="1" s="1"/>
  <c r="AI87" i="1" s="1"/>
  <c r="AJ87" i="1" s="1"/>
  <c r="AF19" i="1"/>
  <c r="AG19" i="1" s="1"/>
  <c r="AF62" i="1"/>
  <c r="AH62" i="1" s="1"/>
  <c r="AI62" i="1" s="1"/>
  <c r="AJ62" i="1" s="1"/>
  <c r="AE17" i="1"/>
  <c r="AP17" i="1" s="1"/>
  <c r="AQ17" i="1" s="1"/>
  <c r="AE46" i="1"/>
  <c r="AP46" i="1" s="1"/>
  <c r="AQ46" i="1" s="1"/>
  <c r="AE79" i="1"/>
  <c r="AP79" i="1" s="1"/>
  <c r="AQ79" i="1" s="1"/>
  <c r="AE47" i="1"/>
  <c r="AP47" i="1" s="1"/>
  <c r="AQ47" i="1" s="1"/>
  <c r="AE11" i="1"/>
  <c r="AP11" i="1" s="1"/>
  <c r="AQ11" i="1" s="1"/>
  <c r="AE68" i="1"/>
  <c r="AP68" i="1" s="1"/>
  <c r="AQ68" i="1" s="1"/>
  <c r="AE36" i="1"/>
  <c r="AP36" i="1" s="1"/>
  <c r="AQ36" i="1" s="1"/>
  <c r="AE4" i="1"/>
  <c r="AP4" i="1" s="1"/>
  <c r="AQ4" i="1" s="1"/>
  <c r="AE74" i="1"/>
  <c r="AP74" i="1" s="1"/>
  <c r="AQ74" i="1" s="1"/>
  <c r="AE53" i="1"/>
  <c r="AP53" i="1" s="1"/>
  <c r="AQ53" i="1" s="1"/>
  <c r="AE67" i="1"/>
  <c r="AP67" i="1" s="1"/>
  <c r="AQ67" i="1" s="1"/>
  <c r="AE16" i="1"/>
  <c r="AP16" i="1" s="1"/>
  <c r="AE50" i="1"/>
  <c r="AP50" i="1" s="1"/>
  <c r="AQ50" i="1" s="1"/>
  <c r="AE69" i="1"/>
  <c r="AP69" i="1" s="1"/>
  <c r="AE21" i="1"/>
  <c r="AP21" i="1" s="1"/>
  <c r="AQ21" i="1" s="1"/>
  <c r="AE9" i="1"/>
  <c r="AP9" i="1" s="1"/>
  <c r="AQ9" i="1" s="1"/>
  <c r="AE14" i="1"/>
  <c r="AP14" i="1" s="1"/>
  <c r="AQ14" i="1" s="1"/>
  <c r="AE35" i="1"/>
  <c r="AP35" i="1" s="1"/>
  <c r="AQ35" i="1" s="1"/>
  <c r="AE8" i="1"/>
  <c r="AP8" i="1" s="1"/>
  <c r="AQ8" i="1" s="1"/>
  <c r="AE77" i="1"/>
  <c r="AP77" i="1" s="1"/>
  <c r="AE83" i="1"/>
  <c r="AP83" i="1" s="1"/>
  <c r="AF35" i="1"/>
  <c r="AG35" i="1" s="1"/>
  <c r="AF65" i="1"/>
  <c r="AH65" i="1" s="1"/>
  <c r="AI65" i="1" s="1"/>
  <c r="AJ65" i="1" s="1"/>
  <c r="AF13" i="1"/>
  <c r="AD28" i="1"/>
  <c r="AO28" i="1" s="1"/>
  <c r="AE20" i="1"/>
  <c r="AP20" i="1" s="1"/>
  <c r="AQ20" i="1" s="1"/>
  <c r="AE10" i="1"/>
  <c r="AP10" i="1" s="1"/>
  <c r="AE18" i="1"/>
  <c r="AP18" i="1" s="1"/>
  <c r="AQ18" i="1" s="1"/>
  <c r="AE65" i="1"/>
  <c r="AP65" i="1" s="1"/>
  <c r="AF84" i="1"/>
  <c r="AG84" i="1" s="1"/>
  <c r="AF73" i="1"/>
  <c r="AH73" i="1" s="1"/>
  <c r="AI73" i="1" s="1"/>
  <c r="AJ73" i="1" s="1"/>
  <c r="AF88" i="1"/>
  <c r="AG88" i="1" s="1"/>
  <c r="AD16" i="1"/>
  <c r="AO16" i="1" s="1"/>
  <c r="AF42" i="1"/>
  <c r="AG42" i="1" s="1"/>
  <c r="AF64" i="1"/>
  <c r="AG64" i="1" s="1"/>
  <c r="AE5" i="1"/>
  <c r="AP5" i="1" s="1"/>
  <c r="AQ5" i="1" s="1"/>
  <c r="AE42" i="1"/>
  <c r="AP42" i="1" s="1"/>
  <c r="AQ42" i="1" s="1"/>
  <c r="AE60" i="1"/>
  <c r="AP60" i="1" s="1"/>
  <c r="AQ60" i="1" s="1"/>
  <c r="AE28" i="1"/>
  <c r="AP28" i="1" s="1"/>
  <c r="AE45" i="1"/>
  <c r="AP45" i="1" s="1"/>
  <c r="AQ45" i="1" s="1"/>
  <c r="AE37" i="1"/>
  <c r="AP37" i="1" s="1"/>
  <c r="AE13" i="1"/>
  <c r="AP13" i="1" s="1"/>
  <c r="AQ13" i="1" s="1"/>
  <c r="AE59" i="1"/>
  <c r="AP59" i="1" s="1"/>
  <c r="AQ59" i="1" s="1"/>
  <c r="AE85" i="1"/>
  <c r="AP85" i="1" s="1"/>
  <c r="AE25" i="1"/>
  <c r="AP25" i="1" s="1"/>
  <c r="AQ25" i="1" s="1"/>
  <c r="AE38" i="1"/>
  <c r="AP38" i="1" s="1"/>
  <c r="AQ38" i="1" s="1"/>
  <c r="AE58" i="1"/>
  <c r="AP58" i="1" s="1"/>
  <c r="AE89" i="1"/>
  <c r="AP89" i="1" s="1"/>
  <c r="AE70" i="1"/>
  <c r="AP70" i="1" s="1"/>
  <c r="AQ70" i="1" s="1"/>
  <c r="AE31" i="1"/>
  <c r="AP31" i="1" s="1"/>
  <c r="AE23" i="1"/>
  <c r="AP23" i="1" s="1"/>
  <c r="AQ23" i="1" s="1"/>
  <c r="AE48" i="1"/>
  <c r="AP48" i="1" s="1"/>
  <c r="AQ48" i="1" s="1"/>
  <c r="AH72" i="1"/>
  <c r="AI72" i="1" s="1"/>
  <c r="AJ72" i="1" s="1"/>
  <c r="AH81" i="1"/>
  <c r="AI81" i="1" s="1"/>
  <c r="AJ81" i="1" s="1"/>
  <c r="AH3" i="1"/>
  <c r="AI3" i="1" s="1"/>
  <c r="AJ3" i="1" s="1"/>
  <c r="AG3" i="1"/>
  <c r="AG7" i="1"/>
  <c r="AH7" i="1"/>
  <c r="AI7" i="1" s="1"/>
  <c r="AJ7" i="1" s="1"/>
  <c r="AG5" i="1"/>
  <c r="AH5" i="1"/>
  <c r="AI5" i="1" s="1"/>
  <c r="AJ5" i="1" s="1"/>
  <c r="AG54" i="1"/>
  <c r="AH89" i="1"/>
  <c r="AI89" i="1" s="1"/>
  <c r="AJ89" i="1" s="1"/>
  <c r="AG89" i="1"/>
  <c r="AG24" i="1"/>
  <c r="AH24" i="1"/>
  <c r="AI24" i="1" s="1"/>
  <c r="AJ24" i="1" s="1"/>
  <c r="AG25" i="1"/>
  <c r="AH88" i="1"/>
  <c r="AI88" i="1" s="1"/>
  <c r="AJ88" i="1" s="1"/>
  <c r="AG67" i="1"/>
  <c r="AH85" i="1"/>
  <c r="AI85" i="1" s="1"/>
  <c r="AJ85" i="1" s="1"/>
  <c r="AG85" i="1"/>
  <c r="AH10" i="1"/>
  <c r="AI10" i="1" s="1"/>
  <c r="AJ10" i="1" s="1"/>
  <c r="AG10" i="1"/>
  <c r="AH77" i="1"/>
  <c r="AI77" i="1" s="1"/>
  <c r="AJ77" i="1" s="1"/>
  <c r="AG77" i="1"/>
  <c r="AH57" i="1"/>
  <c r="AI57" i="1" s="1"/>
  <c r="AJ57" i="1" s="1"/>
  <c r="AG57" i="1"/>
  <c r="AG37" i="1"/>
  <c r="AH37" i="1"/>
  <c r="AI37" i="1" s="1"/>
  <c r="AJ37" i="1" s="1"/>
  <c r="AH16" i="1"/>
  <c r="AI16" i="1" s="1"/>
  <c r="AJ16" i="1" s="1"/>
  <c r="AG16" i="1"/>
  <c r="AH28" i="1"/>
  <c r="AI28" i="1" s="1"/>
  <c r="AJ28" i="1" s="1"/>
  <c r="AH58" i="1"/>
  <c r="AI58" i="1" s="1"/>
  <c r="AJ58" i="1" s="1"/>
  <c r="AG58" i="1"/>
  <c r="AH71" i="1"/>
  <c r="AI71" i="1" s="1"/>
  <c r="AJ71" i="1" s="1"/>
  <c r="AG71" i="1"/>
  <c r="AG31" i="1"/>
  <c r="AH31" i="1"/>
  <c r="AI31" i="1" s="1"/>
  <c r="AJ31" i="1" s="1"/>
  <c r="AH33" i="1"/>
  <c r="AI33" i="1" s="1"/>
  <c r="AJ33" i="1" s="1"/>
  <c r="AG33" i="1"/>
  <c r="AH80" i="1"/>
  <c r="AI80" i="1" s="1"/>
  <c r="AJ80" i="1" s="1"/>
  <c r="AG80" i="1"/>
  <c r="AG13" i="1"/>
  <c r="AH13" i="1"/>
  <c r="AI13" i="1" s="1"/>
  <c r="AJ13" i="1" s="1"/>
  <c r="AH69" i="1"/>
  <c r="AI69" i="1" s="1"/>
  <c r="AJ69" i="1" s="1"/>
  <c r="AG69" i="1"/>
  <c r="AD44" i="1"/>
  <c r="AO44" i="1" s="1"/>
  <c r="AQ44" i="1" s="1"/>
  <c r="AF63" i="1"/>
  <c r="AF86" i="1"/>
  <c r="AD89" i="1"/>
  <c r="AO89" i="1" s="1"/>
  <c r="AF59" i="1"/>
  <c r="AF34" i="1"/>
  <c r="AD33" i="1"/>
  <c r="AO33" i="1" s="1"/>
  <c r="AD57" i="1"/>
  <c r="AO57" i="1" s="1"/>
  <c r="AD85" i="1"/>
  <c r="AO85" i="1" s="1"/>
  <c r="AD88" i="1"/>
  <c r="AO88" i="1" s="1"/>
  <c r="AQ88" i="1" s="1"/>
  <c r="AD84" i="1"/>
  <c r="AO84" i="1" s="1"/>
  <c r="AQ84" i="1" s="1"/>
  <c r="AH29" i="1"/>
  <c r="AI29" i="1" s="1"/>
  <c r="AJ29" i="1" s="1"/>
  <c r="AC29" i="1" s="1"/>
  <c r="AF68" i="1"/>
  <c r="AF36" i="1"/>
  <c r="AF20" i="1"/>
  <c r="AF45" i="1"/>
  <c r="AF78" i="1"/>
  <c r="AD10" i="1"/>
  <c r="AO10" i="1" s="1"/>
  <c r="AH83" i="1"/>
  <c r="AI83" i="1" s="1"/>
  <c r="AJ83" i="1" s="1"/>
  <c r="AC83" i="1" s="1"/>
  <c r="AH61" i="1"/>
  <c r="AI61" i="1" s="1"/>
  <c r="AJ61" i="1" s="1"/>
  <c r="AC61" i="1" s="1"/>
  <c r="AF46" i="1"/>
  <c r="AF14" i="1"/>
  <c r="AF43" i="1"/>
  <c r="AF66" i="1"/>
  <c r="AF51" i="1"/>
  <c r="AG38" i="1"/>
  <c r="AC38" i="1" s="1"/>
  <c r="AF22" i="1"/>
  <c r="AD65" i="1"/>
  <c r="AO65" i="1" s="1"/>
  <c r="AD69" i="1"/>
  <c r="AO69" i="1" s="1"/>
  <c r="AF60" i="1"/>
  <c r="AF48" i="1"/>
  <c r="AH56" i="1"/>
  <c r="AI56" i="1" s="1"/>
  <c r="AJ56" i="1" s="1"/>
  <c r="AC56" i="1" s="1"/>
  <c r="AH55" i="1"/>
  <c r="AI55" i="1" s="1"/>
  <c r="AJ55" i="1" s="1"/>
  <c r="AC55" i="1" s="1"/>
  <c r="AH42" i="1"/>
  <c r="AI42" i="1" s="1"/>
  <c r="AJ42" i="1" s="1"/>
  <c r="AC42" i="1" s="1"/>
  <c r="AF74" i="1"/>
  <c r="AF26" i="1"/>
  <c r="AF6" i="1"/>
  <c r="AD49" i="1"/>
  <c r="AO49" i="1" s="1"/>
  <c r="AQ49" i="1" s="1"/>
  <c r="AF47" i="1"/>
  <c r="AF21" i="1"/>
  <c r="AF50" i="1"/>
  <c r="AF41" i="1"/>
  <c r="AF23" i="1"/>
  <c r="AF70" i="1"/>
  <c r="AD58" i="1"/>
  <c r="AO58" i="1" s="1"/>
  <c r="AF12" i="1"/>
  <c r="AF15" i="1"/>
  <c r="AD73" i="1"/>
  <c r="AO73" i="1" s="1"/>
  <c r="AQ73" i="1" s="1"/>
  <c r="AH2" i="1"/>
  <c r="AI2" i="1" s="1"/>
  <c r="AJ2" i="1" s="1"/>
  <c r="AC2" i="1" s="1"/>
  <c r="AF75" i="1"/>
  <c r="AF52" i="1"/>
  <c r="AF4" i="1"/>
  <c r="AF79" i="1"/>
  <c r="AD31" i="1"/>
  <c r="AO31" i="1" s="1"/>
  <c r="AF76" i="1"/>
  <c r="AF40" i="1"/>
  <c r="AF11" i="1"/>
  <c r="AF82" i="1"/>
  <c r="AF30" i="1"/>
  <c r="AF32" i="1"/>
  <c r="AD80" i="1"/>
  <c r="AO80" i="1" s="1"/>
  <c r="AF27" i="1"/>
  <c r="AF9" i="1"/>
  <c r="AH84" i="1" l="1"/>
  <c r="AI84" i="1" s="1"/>
  <c r="AJ84" i="1" s="1"/>
  <c r="AH35" i="1"/>
  <c r="AI35" i="1" s="1"/>
  <c r="AJ35" i="1" s="1"/>
  <c r="AC35" i="1" s="1"/>
  <c r="AN35" i="1" s="1"/>
  <c r="AR35" i="1" s="1"/>
  <c r="AN2" i="1"/>
  <c r="AR2" i="1" s="1"/>
  <c r="AU83" i="1"/>
  <c r="AU42" i="1"/>
  <c r="AV42" i="1" s="1"/>
  <c r="AU62" i="1"/>
  <c r="AV62" i="1" s="1"/>
  <c r="AU65" i="1"/>
  <c r="AG44" i="1"/>
  <c r="AU2" i="1"/>
  <c r="AV2" i="1" s="1"/>
  <c r="AU55" i="1"/>
  <c r="AV55" i="1" s="1"/>
  <c r="AV61" i="1"/>
  <c r="AU61" i="1"/>
  <c r="AU29" i="1"/>
  <c r="AV29" i="1" s="1"/>
  <c r="AU38" i="1"/>
  <c r="AV38" i="1" s="1"/>
  <c r="AU18" i="1"/>
  <c r="AV18" i="1" s="1"/>
  <c r="AU31" i="1"/>
  <c r="AU64" i="1"/>
  <c r="AV64" i="1" s="1"/>
  <c r="AH19" i="1"/>
  <c r="AI19" i="1" s="1"/>
  <c r="AJ19" i="1" s="1"/>
  <c r="AC19" i="1" s="1"/>
  <c r="AH53" i="1"/>
  <c r="AI53" i="1" s="1"/>
  <c r="AJ53" i="1" s="1"/>
  <c r="AC53" i="1" s="1"/>
  <c r="AQ28" i="1"/>
  <c r="AU56" i="1"/>
  <c r="AV56" i="1" s="1"/>
  <c r="AQ10" i="1"/>
  <c r="AQ83" i="1"/>
  <c r="AG18" i="1"/>
  <c r="AC18" i="1" s="1"/>
  <c r="AN18" i="1" s="1"/>
  <c r="AR18" i="1" s="1"/>
  <c r="AC33" i="1"/>
  <c r="AU33" i="1" s="1"/>
  <c r="AQ89" i="1"/>
  <c r="AQ85" i="1"/>
  <c r="AQ77" i="1"/>
  <c r="AQ16" i="1"/>
  <c r="AN29" i="1"/>
  <c r="AR29" i="1" s="1"/>
  <c r="AQ80" i="1"/>
  <c r="AQ58" i="1"/>
  <c r="AG62" i="1"/>
  <c r="AC62" i="1" s="1"/>
  <c r="AC58" i="1"/>
  <c r="AN58" i="1" s="1"/>
  <c r="AQ31" i="1"/>
  <c r="AQ69" i="1"/>
  <c r="AQ33" i="1"/>
  <c r="AQ57" i="1"/>
  <c r="AQ81" i="1"/>
  <c r="AQ37" i="1"/>
  <c r="AQ65" i="1"/>
  <c r="AG65" i="1"/>
  <c r="AC65" i="1" s="1"/>
  <c r="AN65" i="1" s="1"/>
  <c r="AG73" i="1"/>
  <c r="AC73" i="1" s="1"/>
  <c r="AN73" i="1" s="1"/>
  <c r="AR73" i="1" s="1"/>
  <c r="AG87" i="1"/>
  <c r="AC87" i="1" s="1"/>
  <c r="AN87" i="1" s="1"/>
  <c r="AR87" i="1" s="1"/>
  <c r="AG17" i="1"/>
  <c r="AC17" i="1" s="1"/>
  <c r="AG49" i="1"/>
  <c r="AC49" i="1" s="1"/>
  <c r="AN49" i="1" s="1"/>
  <c r="AR49" i="1" s="1"/>
  <c r="AH39" i="1"/>
  <c r="AI39" i="1" s="1"/>
  <c r="AJ39" i="1" s="1"/>
  <c r="AC39" i="1" s="1"/>
  <c r="AH64" i="1"/>
  <c r="AI64" i="1" s="1"/>
  <c r="AJ64" i="1" s="1"/>
  <c r="AC64" i="1" s="1"/>
  <c r="AN64" i="1" s="1"/>
  <c r="AR64" i="1" s="1"/>
  <c r="AG8" i="1"/>
  <c r="AH8" i="1"/>
  <c r="AI8" i="1" s="1"/>
  <c r="AJ8" i="1" s="1"/>
  <c r="AN56" i="1"/>
  <c r="AR56" i="1" s="1"/>
  <c r="AC28" i="1"/>
  <c r="AN28" i="1" s="1"/>
  <c r="AC37" i="1"/>
  <c r="AN37" i="1" s="1"/>
  <c r="AC25" i="1"/>
  <c r="AN25" i="1" s="1"/>
  <c r="AR25" i="1" s="1"/>
  <c r="AC24" i="1"/>
  <c r="AN24" i="1" s="1"/>
  <c r="AR24" i="1" s="1"/>
  <c r="AC44" i="1"/>
  <c r="AN44" i="1" s="1"/>
  <c r="AR44" i="1" s="1"/>
  <c r="AC54" i="1"/>
  <c r="AN54" i="1" s="1"/>
  <c r="AR54" i="1" s="1"/>
  <c r="AC5" i="1"/>
  <c r="AU5" i="1" s="1"/>
  <c r="AV5" i="1" s="1"/>
  <c r="AC7" i="1"/>
  <c r="AN7" i="1" s="1"/>
  <c r="AR7" i="1" s="1"/>
  <c r="AC72" i="1"/>
  <c r="AN72" i="1" s="1"/>
  <c r="AR72" i="1" s="1"/>
  <c r="AN83" i="1"/>
  <c r="AC89" i="1"/>
  <c r="AN89" i="1" s="1"/>
  <c r="AC81" i="1"/>
  <c r="AN81" i="1" s="1"/>
  <c r="AH30" i="1"/>
  <c r="AI30" i="1" s="1"/>
  <c r="AJ30" i="1" s="1"/>
  <c r="AG30" i="1"/>
  <c r="AG40" i="1"/>
  <c r="AH40" i="1"/>
  <c r="AI40" i="1" s="1"/>
  <c r="AJ40" i="1" s="1"/>
  <c r="AH48" i="1"/>
  <c r="AI48" i="1" s="1"/>
  <c r="AJ48" i="1" s="1"/>
  <c r="AG48" i="1"/>
  <c r="AH43" i="1"/>
  <c r="AI43" i="1" s="1"/>
  <c r="AJ43" i="1" s="1"/>
  <c r="AG43" i="1"/>
  <c r="AG11" i="1"/>
  <c r="AH11" i="1"/>
  <c r="AI11" i="1" s="1"/>
  <c r="AJ11" i="1" s="1"/>
  <c r="AH82" i="1"/>
  <c r="AI82" i="1" s="1"/>
  <c r="AJ82" i="1" s="1"/>
  <c r="AG82" i="1"/>
  <c r="AG41" i="1"/>
  <c r="AH41" i="1"/>
  <c r="AI41" i="1" s="1"/>
  <c r="AJ41" i="1" s="1"/>
  <c r="AG26" i="1"/>
  <c r="AH26" i="1"/>
  <c r="AI26" i="1" s="1"/>
  <c r="AJ26" i="1" s="1"/>
  <c r="AG22" i="1"/>
  <c r="AH22" i="1"/>
  <c r="AI22" i="1" s="1"/>
  <c r="AJ22" i="1" s="1"/>
  <c r="AH46" i="1"/>
  <c r="AI46" i="1" s="1"/>
  <c r="AJ46" i="1" s="1"/>
  <c r="AG46" i="1"/>
  <c r="AH45" i="1"/>
  <c r="AI45" i="1" s="1"/>
  <c r="AJ45" i="1" s="1"/>
  <c r="AG45" i="1"/>
  <c r="AG36" i="1"/>
  <c r="AH36" i="1"/>
  <c r="AI36" i="1" s="1"/>
  <c r="AJ36" i="1" s="1"/>
  <c r="AG9" i="1"/>
  <c r="AH9" i="1"/>
  <c r="AI9" i="1" s="1"/>
  <c r="AJ9" i="1" s="1"/>
  <c r="AH32" i="1"/>
  <c r="AI32" i="1" s="1"/>
  <c r="AJ32" i="1" s="1"/>
  <c r="AG32" i="1"/>
  <c r="AH76" i="1"/>
  <c r="AI76" i="1" s="1"/>
  <c r="AJ76" i="1" s="1"/>
  <c r="AG76" i="1"/>
  <c r="AG4" i="1"/>
  <c r="AH4" i="1"/>
  <c r="AI4" i="1" s="1"/>
  <c r="AJ4" i="1" s="1"/>
  <c r="AH75" i="1"/>
  <c r="AI75" i="1" s="1"/>
  <c r="AJ75" i="1" s="1"/>
  <c r="AG75" i="1"/>
  <c r="AH12" i="1"/>
  <c r="AI12" i="1" s="1"/>
  <c r="AJ12" i="1" s="1"/>
  <c r="AG12" i="1"/>
  <c r="AG23" i="1"/>
  <c r="AH23" i="1"/>
  <c r="AI23" i="1" s="1"/>
  <c r="AJ23" i="1" s="1"/>
  <c r="AH50" i="1"/>
  <c r="AI50" i="1" s="1"/>
  <c r="AJ50" i="1" s="1"/>
  <c r="AG50" i="1"/>
  <c r="AH21" i="1"/>
  <c r="AI21" i="1" s="1"/>
  <c r="AJ21" i="1" s="1"/>
  <c r="AG21" i="1"/>
  <c r="AH60" i="1"/>
  <c r="AI60" i="1" s="1"/>
  <c r="AJ60" i="1" s="1"/>
  <c r="AG60" i="1"/>
  <c r="AH51" i="1"/>
  <c r="AI51" i="1" s="1"/>
  <c r="AJ51" i="1" s="1"/>
  <c r="AG51" i="1"/>
  <c r="AG14" i="1"/>
  <c r="AH14" i="1"/>
  <c r="AI14" i="1" s="1"/>
  <c r="AJ14" i="1" s="1"/>
  <c r="AH20" i="1"/>
  <c r="AI20" i="1" s="1"/>
  <c r="AJ20" i="1" s="1"/>
  <c r="AG20" i="1"/>
  <c r="AN55" i="1"/>
  <c r="AR55" i="1" s="1"/>
  <c r="AN38" i="1"/>
  <c r="AR38" i="1" s="1"/>
  <c r="AN42" i="1"/>
  <c r="AR42" i="1" s="1"/>
  <c r="AN33" i="1"/>
  <c r="AN5" i="1"/>
  <c r="AR5" i="1" s="1"/>
  <c r="AC13" i="1"/>
  <c r="AN13" i="1" s="1"/>
  <c r="AR13" i="1" s="1"/>
  <c r="AC31" i="1"/>
  <c r="AN31" i="1" s="1"/>
  <c r="AC77" i="1"/>
  <c r="AN77" i="1" s="1"/>
  <c r="AC85" i="1"/>
  <c r="AN85" i="1" s="1"/>
  <c r="AC88" i="1"/>
  <c r="AN88" i="1" s="1"/>
  <c r="AR88" i="1" s="1"/>
  <c r="AC84" i="1"/>
  <c r="AN84" i="1" s="1"/>
  <c r="AR84" i="1" s="1"/>
  <c r="AG86" i="1"/>
  <c r="AH86" i="1"/>
  <c r="AI86" i="1" s="1"/>
  <c r="AJ86" i="1" s="1"/>
  <c r="AG63" i="1"/>
  <c r="AH63" i="1"/>
  <c r="AI63" i="1" s="1"/>
  <c r="AJ63" i="1" s="1"/>
  <c r="AC69" i="1"/>
  <c r="AN69" i="1" s="1"/>
  <c r="AC80" i="1"/>
  <c r="AN80" i="1" s="1"/>
  <c r="AC71" i="1"/>
  <c r="AN71" i="1" s="1"/>
  <c r="AR71" i="1" s="1"/>
  <c r="AC3" i="1"/>
  <c r="AN3" i="1" s="1"/>
  <c r="AR3" i="1" s="1"/>
  <c r="AH79" i="1"/>
  <c r="AI79" i="1" s="1"/>
  <c r="AJ79" i="1" s="1"/>
  <c r="AG79" i="1"/>
  <c r="AH70" i="1"/>
  <c r="AI70" i="1" s="1"/>
  <c r="AJ70" i="1" s="1"/>
  <c r="AG70" i="1"/>
  <c r="AH34" i="1"/>
  <c r="AI34" i="1" s="1"/>
  <c r="AJ34" i="1" s="1"/>
  <c r="AG34" i="1"/>
  <c r="AG27" i="1"/>
  <c r="AH27" i="1"/>
  <c r="AI27" i="1" s="1"/>
  <c r="AJ27" i="1" s="1"/>
  <c r="AG52" i="1"/>
  <c r="AH52" i="1"/>
  <c r="AI52" i="1" s="1"/>
  <c r="AJ52" i="1" s="1"/>
  <c r="AG15" i="1"/>
  <c r="AH15" i="1"/>
  <c r="AI15" i="1" s="1"/>
  <c r="AJ15" i="1" s="1"/>
  <c r="AH47" i="1"/>
  <c r="AI47" i="1" s="1"/>
  <c r="AJ47" i="1" s="1"/>
  <c r="AG47" i="1"/>
  <c r="AG6" i="1"/>
  <c r="AH6" i="1"/>
  <c r="AI6" i="1" s="1"/>
  <c r="AJ6" i="1" s="1"/>
  <c r="AG74" i="1"/>
  <c r="AH74" i="1"/>
  <c r="AI74" i="1" s="1"/>
  <c r="AJ74" i="1" s="1"/>
  <c r="AG66" i="1"/>
  <c r="AH66" i="1"/>
  <c r="AI66" i="1" s="1"/>
  <c r="AJ66" i="1" s="1"/>
  <c r="AG78" i="1"/>
  <c r="AH78" i="1"/>
  <c r="AI78" i="1" s="1"/>
  <c r="AJ78" i="1" s="1"/>
  <c r="AG68" i="1"/>
  <c r="AH68" i="1"/>
  <c r="AI68" i="1" s="1"/>
  <c r="AJ68" i="1" s="1"/>
  <c r="AH59" i="1"/>
  <c r="AI59" i="1" s="1"/>
  <c r="AJ59" i="1" s="1"/>
  <c r="AG59" i="1"/>
  <c r="AN62" i="1"/>
  <c r="AR62" i="1" s="1"/>
  <c r="AN61" i="1"/>
  <c r="AR61" i="1" s="1"/>
  <c r="AC16" i="1"/>
  <c r="AN16" i="1" s="1"/>
  <c r="AC57" i="1"/>
  <c r="AN57" i="1" s="1"/>
  <c r="AC10" i="1"/>
  <c r="AN10" i="1" s="1"/>
  <c r="AC67" i="1"/>
  <c r="AN67" i="1" s="1"/>
  <c r="AR67" i="1" s="1"/>
  <c r="AR81" i="1" l="1"/>
  <c r="AU57" i="1"/>
  <c r="AV57" i="1" s="1"/>
  <c r="AU49" i="1"/>
  <c r="AV49" i="1" s="1"/>
  <c r="AU72" i="1"/>
  <c r="AV72" i="1" s="1"/>
  <c r="AU71" i="1"/>
  <c r="AV71" i="1" s="1"/>
  <c r="AU89" i="1"/>
  <c r="AV89" i="1" s="1"/>
  <c r="AV83" i="1"/>
  <c r="AR28" i="1"/>
  <c r="AN53" i="1"/>
  <c r="AR53" i="1" s="1"/>
  <c r="AU53" i="1"/>
  <c r="AV53" i="1" s="1"/>
  <c r="AN19" i="1"/>
  <c r="AR19" i="1" s="1"/>
  <c r="AU19" i="1"/>
  <c r="AV19" i="1" s="1"/>
  <c r="AN39" i="1"/>
  <c r="AR39" i="1" s="1"/>
  <c r="AU39" i="1"/>
  <c r="AV39" i="1" s="1"/>
  <c r="AN17" i="1"/>
  <c r="AR17" i="1" s="1"/>
  <c r="AU17" i="1"/>
  <c r="AV17" i="1" s="1"/>
  <c r="AV33" i="1"/>
  <c r="AU58" i="1"/>
  <c r="AV58" i="1" s="1"/>
  <c r="AV69" i="1"/>
  <c r="AU84" i="1"/>
  <c r="AV84" i="1" s="1"/>
  <c r="AU3" i="1"/>
  <c r="AV3" i="1" s="1"/>
  <c r="AU67" i="1"/>
  <c r="AV67" i="1" s="1"/>
  <c r="AV31" i="1"/>
  <c r="AU69" i="1"/>
  <c r="AU10" i="1"/>
  <c r="AV10" i="1" s="1"/>
  <c r="AU25" i="1"/>
  <c r="AV25" i="1" s="1"/>
  <c r="AU44" i="1"/>
  <c r="AV44" i="1" s="1"/>
  <c r="AU7" i="1"/>
  <c r="AV7" i="1" s="1"/>
  <c r="AU16" i="1"/>
  <c r="AV16" i="1" s="1"/>
  <c r="AU87" i="1"/>
  <c r="AV87" i="1" s="1"/>
  <c r="AU24" i="1"/>
  <c r="AV24" i="1" s="1"/>
  <c r="AV65" i="1"/>
  <c r="AU80" i="1"/>
  <c r="AV80" i="1" s="1"/>
  <c r="AU28" i="1"/>
  <c r="AV28" i="1" s="1"/>
  <c r="AU85" i="1"/>
  <c r="AV85" i="1" s="1"/>
  <c r="AU37" i="1"/>
  <c r="AU88" i="1"/>
  <c r="AV88" i="1" s="1"/>
  <c r="AV37" i="1"/>
  <c r="AU54" i="1"/>
  <c r="AV54" i="1" s="1"/>
  <c r="AU13" i="1"/>
  <c r="AV13" i="1" s="1"/>
  <c r="AU35" i="1"/>
  <c r="AV35" i="1" s="1"/>
  <c r="AU73" i="1"/>
  <c r="AV73" i="1" s="1"/>
  <c r="AU77" i="1"/>
  <c r="AV77" i="1" s="1"/>
  <c r="AU81" i="1"/>
  <c r="AV81" i="1" s="1"/>
  <c r="AR10" i="1"/>
  <c r="AR33" i="1"/>
  <c r="AR89" i="1"/>
  <c r="AL21" i="1" s="1"/>
  <c r="AR65" i="1"/>
  <c r="AR80" i="1"/>
  <c r="AR83" i="1"/>
  <c r="AR85" i="1"/>
  <c r="AR31" i="1"/>
  <c r="AR16" i="1"/>
  <c r="AR58" i="1"/>
  <c r="AR57" i="1"/>
  <c r="AR69" i="1"/>
  <c r="AC60" i="1"/>
  <c r="AC50" i="1"/>
  <c r="AR37" i="1"/>
  <c r="AR77" i="1"/>
  <c r="AC20" i="1"/>
  <c r="AC51" i="1"/>
  <c r="AC21" i="1"/>
  <c r="AC75" i="1"/>
  <c r="AC76" i="1"/>
  <c r="AC45" i="1"/>
  <c r="AC48" i="1"/>
  <c r="AC30" i="1"/>
  <c r="AC68" i="1"/>
  <c r="AC66" i="1"/>
  <c r="AC15" i="1"/>
  <c r="AC86" i="1"/>
  <c r="AC78" i="1"/>
  <c r="AC74" i="1"/>
  <c r="AC52" i="1"/>
  <c r="AC63" i="1"/>
  <c r="AC4" i="1"/>
  <c r="AC36" i="1"/>
  <c r="AC26" i="1"/>
  <c r="AC40" i="1"/>
  <c r="AC8" i="1"/>
  <c r="AC6" i="1"/>
  <c r="AC27" i="1"/>
  <c r="AC59" i="1"/>
  <c r="AC47" i="1"/>
  <c r="AC34" i="1"/>
  <c r="AC79" i="1"/>
  <c r="AC23" i="1"/>
  <c r="AC9" i="1"/>
  <c r="AC22" i="1"/>
  <c r="AC41" i="1"/>
  <c r="AC11" i="1"/>
  <c r="AC12" i="1"/>
  <c r="AC32" i="1"/>
  <c r="AC46" i="1"/>
  <c r="AC82" i="1"/>
  <c r="AC43" i="1"/>
  <c r="AC70" i="1"/>
  <c r="AC14" i="1"/>
  <c r="AN66" i="1" l="1"/>
  <c r="AR66" i="1" s="1"/>
  <c r="AU66" i="1"/>
  <c r="AV66" i="1" s="1"/>
  <c r="AN30" i="1"/>
  <c r="AR30" i="1" s="1"/>
  <c r="AU30" i="1"/>
  <c r="AV30" i="1" s="1"/>
  <c r="AN50" i="1"/>
  <c r="AR50" i="1" s="1"/>
  <c r="AU50" i="1"/>
  <c r="AV50" i="1" s="1"/>
  <c r="AN12" i="1"/>
  <c r="AR12" i="1" s="1"/>
  <c r="AU12" i="1"/>
  <c r="AV12" i="1" s="1"/>
  <c r="AN40" i="1"/>
  <c r="AR40" i="1" s="1"/>
  <c r="AU40" i="1"/>
  <c r="AV40" i="1" s="1"/>
  <c r="AN22" i="1"/>
  <c r="AR22" i="1" s="1"/>
  <c r="AU22" i="1"/>
  <c r="AV22" i="1" s="1"/>
  <c r="AN27" i="1"/>
  <c r="AR27" i="1" s="1"/>
  <c r="AU27" i="1"/>
  <c r="AV27" i="1" s="1"/>
  <c r="AN6" i="1"/>
  <c r="AR6" i="1" s="1"/>
  <c r="AU6" i="1"/>
  <c r="AV6" i="1" s="1"/>
  <c r="AN8" i="1"/>
  <c r="AR8" i="1" s="1"/>
  <c r="AU8" i="1"/>
  <c r="AV8" i="1" s="1"/>
  <c r="AN11" i="1"/>
  <c r="AR11" i="1" s="1"/>
  <c r="AU11" i="1"/>
  <c r="AV11" i="1" s="1"/>
  <c r="AN26" i="1"/>
  <c r="AR26" i="1" s="1"/>
  <c r="AU26" i="1"/>
  <c r="AV26" i="1" s="1"/>
  <c r="AN45" i="1"/>
  <c r="AR45" i="1" s="1"/>
  <c r="AU45" i="1"/>
  <c r="AV45" i="1" s="1"/>
  <c r="AN76" i="1"/>
  <c r="AR76" i="1" s="1"/>
  <c r="AU76" i="1"/>
  <c r="AV76" i="1" s="1"/>
  <c r="AN60" i="1"/>
  <c r="AR60" i="1" s="1"/>
  <c r="AU60" i="1"/>
  <c r="AV60" i="1" s="1"/>
  <c r="AN4" i="1"/>
  <c r="AR4" i="1" s="1"/>
  <c r="AU4" i="1"/>
  <c r="AV4" i="1" s="1"/>
  <c r="AN63" i="1"/>
  <c r="AR63" i="1" s="1"/>
  <c r="AU63" i="1"/>
  <c r="AV63" i="1" s="1"/>
  <c r="AN75" i="1"/>
  <c r="AR75" i="1" s="1"/>
  <c r="AU75" i="1"/>
  <c r="AV75" i="1" s="1"/>
  <c r="AN15" i="1"/>
  <c r="AR15" i="1" s="1"/>
  <c r="AU15" i="1"/>
  <c r="AV15" i="1" s="1"/>
  <c r="AN52" i="1"/>
  <c r="AR52" i="1" s="1"/>
  <c r="AU52" i="1"/>
  <c r="AV52" i="1" s="1"/>
  <c r="AN21" i="1"/>
  <c r="AR21" i="1" s="1"/>
  <c r="AU21" i="1"/>
  <c r="AV21" i="1" s="1"/>
  <c r="AN46" i="1"/>
  <c r="AR46" i="1" s="1"/>
  <c r="AU46" i="1"/>
  <c r="AV46" i="1" s="1"/>
  <c r="AN32" i="1"/>
  <c r="AR32" i="1" s="1"/>
  <c r="AU32" i="1"/>
  <c r="AV32" i="1" s="1"/>
  <c r="AN68" i="1"/>
  <c r="AR68" i="1" s="1"/>
  <c r="AU68" i="1"/>
  <c r="AV68" i="1" s="1"/>
  <c r="AN48" i="1"/>
  <c r="AR48" i="1" s="1"/>
  <c r="AU48" i="1"/>
  <c r="AV48" i="1" s="1"/>
  <c r="AN36" i="1"/>
  <c r="AR36" i="1" s="1"/>
  <c r="AU36" i="1"/>
  <c r="AV36" i="1" s="1"/>
  <c r="AN23" i="1"/>
  <c r="AR23" i="1" s="1"/>
  <c r="AU23" i="1"/>
  <c r="AV23" i="1" s="1"/>
  <c r="AN34" i="1"/>
  <c r="AR34" i="1" s="1"/>
  <c r="AU34" i="1"/>
  <c r="AV34" i="1" s="1"/>
  <c r="AN74" i="1"/>
  <c r="AR74" i="1" s="1"/>
  <c r="AU74" i="1"/>
  <c r="AV74" i="1" s="1"/>
  <c r="AN51" i="1"/>
  <c r="AR51" i="1" s="1"/>
  <c r="AU51" i="1"/>
  <c r="AV51" i="1" s="1"/>
  <c r="AN41" i="1"/>
  <c r="AR41" i="1" s="1"/>
  <c r="AU41" i="1"/>
  <c r="AV41" i="1" s="1"/>
  <c r="AN14" i="1"/>
  <c r="AR14" i="1" s="1"/>
  <c r="AU14" i="1"/>
  <c r="AV14" i="1" s="1"/>
  <c r="AN43" i="1"/>
  <c r="AR43" i="1" s="1"/>
  <c r="AU43" i="1"/>
  <c r="AV43" i="1" s="1"/>
  <c r="AN20" i="1"/>
  <c r="AR20" i="1" s="1"/>
  <c r="AU20" i="1"/>
  <c r="AV20" i="1" s="1"/>
  <c r="AN9" i="1"/>
  <c r="AR9" i="1" s="1"/>
  <c r="AU9" i="1"/>
  <c r="AV9" i="1" s="1"/>
  <c r="AN79" i="1"/>
  <c r="AR79" i="1" s="1"/>
  <c r="AU79" i="1"/>
  <c r="AV79" i="1" s="1"/>
  <c r="AN70" i="1"/>
  <c r="AR70" i="1" s="1"/>
  <c r="AU70" i="1"/>
  <c r="AV70" i="1" s="1"/>
  <c r="AN47" i="1"/>
  <c r="AR47" i="1" s="1"/>
  <c r="AU47" i="1"/>
  <c r="AV47" i="1" s="1"/>
  <c r="AN78" i="1"/>
  <c r="AR78" i="1" s="1"/>
  <c r="AU78" i="1"/>
  <c r="AV78" i="1" s="1"/>
  <c r="AN82" i="1"/>
  <c r="AR82" i="1" s="1"/>
  <c r="AU82" i="1"/>
  <c r="AV82" i="1" s="1"/>
  <c r="AN59" i="1"/>
  <c r="AR59" i="1" s="1"/>
  <c r="AU59" i="1"/>
  <c r="AV59" i="1" s="1"/>
  <c r="AN86" i="1"/>
  <c r="AR86" i="1" s="1"/>
  <c r="AU86" i="1"/>
  <c r="AV86" i="1" s="1"/>
  <c r="AL36" i="1" l="1"/>
  <c r="AL37" i="1"/>
  <c r="B26" i="2" l="1"/>
  <c r="W10" i="11" s="1"/>
  <c r="V15" i="11" s="1"/>
  <c r="B25" i="2"/>
  <c r="V10" i="11" s="1"/>
  <c r="U15" i="11" s="1"/>
  <c r="L28" i="15" l="1"/>
  <c r="L28" i="12"/>
  <c r="L28" i="18"/>
  <c r="L30" i="12"/>
  <c r="L30" i="15"/>
  <c r="L30"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00000000-0006-0000-0000-000001000000}">
      <text>
        <r>
          <rPr>
            <b/>
            <sz val="9"/>
            <color indexed="81"/>
            <rFont val="Segoe UI"/>
            <charset val="1"/>
          </rPr>
          <t>Zedi Stefan:</t>
        </r>
        <r>
          <rPr>
            <sz val="9"/>
            <color indexed="81"/>
            <rFont val="Segoe UI"/>
            <charset val="1"/>
          </rPr>
          <t xml:space="preserve">
6.5% Zugabe damit die gemessenen Laborwerte erreicht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00000000-0006-0000-0300-000001000000}">
      <text>
        <r>
          <rPr>
            <b/>
            <sz val="9"/>
            <color indexed="81"/>
            <rFont val="Segoe UI"/>
            <family val="2"/>
          </rPr>
          <t>Zedi Stefan:</t>
        </r>
        <r>
          <rPr>
            <sz val="9"/>
            <color indexed="81"/>
            <rFont val="Segoe UI"/>
            <family val="2"/>
          </rPr>
          <t xml:space="preserve">
5% Toleranzzuschlag</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6108218A-133C-477D-A837-F99E76F254CE}">
      <text>
        <r>
          <rPr>
            <b/>
            <sz val="9"/>
            <color indexed="81"/>
            <rFont val="Segoe UI"/>
            <family val="2"/>
          </rPr>
          <t>Zedi Stefan:</t>
        </r>
        <r>
          <rPr>
            <sz val="9"/>
            <color indexed="81"/>
            <rFont val="Segoe UI"/>
            <family val="2"/>
          </rPr>
          <t xml:space="preserve">
0.6% Abzug damit die gemessenen Laborwerte erreicht werden.</t>
        </r>
      </text>
    </comment>
    <comment ref="AT2" authorId="0" shapeId="0" xr:uid="{F4E8FC3E-E39C-4BE6-A3B6-8D2E8FA89B49}">
      <text>
        <r>
          <rPr>
            <b/>
            <sz val="9"/>
            <color indexed="81"/>
            <rFont val="Segoe UI"/>
            <family val="2"/>
          </rPr>
          <t>Zedi Stefan:</t>
        </r>
        <r>
          <rPr>
            <sz val="9"/>
            <color indexed="81"/>
            <rFont val="Segoe UI"/>
            <family val="2"/>
          </rPr>
          <t xml:space="preserve">
1.8% Abzug damit die gemessenen Laborwerte erriehct werden.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95D1150B-8273-4AC7-8A74-F63EF0726AED}">
      <text>
        <r>
          <rPr>
            <b/>
            <sz val="9"/>
            <color indexed="81"/>
            <rFont val="Segoe UI"/>
            <family val="2"/>
          </rPr>
          <t>Zedi Stefan:</t>
        </r>
        <r>
          <rPr>
            <sz val="9"/>
            <color indexed="81"/>
            <rFont val="Segoe UI"/>
            <family val="2"/>
          </rPr>
          <t xml:space="preserve">
5% Toleranzzuschlag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00000000-0006-0000-0700-000001000000}">
      <text>
        <r>
          <rPr>
            <b/>
            <sz val="9"/>
            <color indexed="81"/>
            <rFont val="Segoe UI"/>
            <family val="2"/>
          </rPr>
          <t>Zedi Stefan:</t>
        </r>
        <r>
          <rPr>
            <sz val="9"/>
            <color indexed="81"/>
            <rFont val="Segoe UI"/>
            <family val="2"/>
          </rPr>
          <t xml:space="preserve">
5% Toleranzzuschlag</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68D4C5AC-0E13-45A6-B451-B37A04D92745}">
      <text>
        <r>
          <rPr>
            <b/>
            <sz val="9"/>
            <color indexed="81"/>
            <rFont val="Segoe UI"/>
            <family val="2"/>
          </rPr>
          <t>Zedi Stefan:</t>
        </r>
        <r>
          <rPr>
            <sz val="9"/>
            <color indexed="81"/>
            <rFont val="Segoe UI"/>
            <family val="2"/>
          </rPr>
          <t xml:space="preserve">
5% Toleranzzuschlag</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00000000-0006-0000-0400-000001000000}">
      <text>
        <r>
          <rPr>
            <b/>
            <sz val="9"/>
            <color indexed="81"/>
            <rFont val="Segoe UI"/>
            <family val="2"/>
          </rPr>
          <t>Zedi Stefan:</t>
        </r>
        <r>
          <rPr>
            <sz val="9"/>
            <color indexed="81"/>
            <rFont val="Segoe UI"/>
            <family val="2"/>
          </rPr>
          <t xml:space="preserve">
5.3% Abzug damit die gemessenen Laborwerte erreicht werden.</t>
        </r>
      </text>
    </comment>
    <comment ref="AT2" authorId="0" shapeId="0" xr:uid="{00000000-0006-0000-0400-000002000000}">
      <text>
        <r>
          <rPr>
            <b/>
            <sz val="9"/>
            <color indexed="81"/>
            <rFont val="Segoe UI"/>
            <family val="2"/>
          </rPr>
          <t>Zedi Stefan:</t>
        </r>
        <r>
          <rPr>
            <sz val="9"/>
            <color indexed="81"/>
            <rFont val="Segoe UI"/>
            <family val="2"/>
          </rPr>
          <t xml:space="preserve">
7.6% Abzug damit die gemessenen Laborwerte erreicht werden.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222BC347-1C81-4AB3-BF25-D34C8DEF1B96}">
      <text>
        <r>
          <rPr>
            <b/>
            <sz val="9"/>
            <color indexed="81"/>
            <rFont val="Segoe UI"/>
            <family val="2"/>
          </rPr>
          <t>Zedi Stefan:</t>
        </r>
        <r>
          <rPr>
            <sz val="9"/>
            <color indexed="81"/>
            <rFont val="Segoe UI"/>
            <family val="2"/>
          </rPr>
          <t xml:space="preserve">
5.3% Abzug damit die gemessenen Laborwerte erreicht werden.</t>
        </r>
      </text>
    </comment>
    <comment ref="AT2" authorId="0" shapeId="0" xr:uid="{37C7F76D-1C57-42AB-B649-85F12559265F}">
      <text>
        <r>
          <rPr>
            <b/>
            <sz val="9"/>
            <color indexed="81"/>
            <rFont val="Segoe UI"/>
            <family val="2"/>
          </rPr>
          <t>Zedi Stefan:</t>
        </r>
        <r>
          <rPr>
            <sz val="9"/>
            <color indexed="81"/>
            <rFont val="Segoe UI"/>
            <family val="2"/>
          </rPr>
          <t xml:space="preserve">
7.6% Abzug damit die gemessenen Laborwerte erreicht werden.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00000000-0006-0000-0500-000001000000}">
      <text>
        <r>
          <rPr>
            <b/>
            <sz val="9"/>
            <color indexed="81"/>
            <rFont val="Segoe UI"/>
            <family val="2"/>
          </rPr>
          <t>Zedi Stefan:</t>
        </r>
        <r>
          <rPr>
            <sz val="9"/>
            <color indexed="81"/>
            <rFont val="Segoe UI"/>
            <family val="2"/>
          </rPr>
          <t xml:space="preserve">
5% Toleranzzuschlag</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FACB1E46-AF27-46BE-A4F6-E89C704A160A}">
      <text>
        <r>
          <rPr>
            <b/>
            <sz val="9"/>
            <color indexed="81"/>
            <rFont val="Segoe UI"/>
            <family val="2"/>
          </rPr>
          <t>Zedi Stefan:</t>
        </r>
        <r>
          <rPr>
            <sz val="9"/>
            <color indexed="81"/>
            <rFont val="Segoe UI"/>
            <family val="2"/>
          </rPr>
          <t xml:space="preserve">
5% Toleranzzuschlag</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00000000-0006-0000-0600-000001000000}">
      <text>
        <r>
          <rPr>
            <b/>
            <sz val="9"/>
            <color indexed="81"/>
            <rFont val="Segoe UI"/>
            <family val="2"/>
          </rPr>
          <t>Zedi Stefan:</t>
        </r>
        <r>
          <rPr>
            <sz val="9"/>
            <color indexed="81"/>
            <rFont val="Segoe UI"/>
            <family val="2"/>
          </rPr>
          <t xml:space="preserve">
0.6% Abzug damit die gemessenen Laborwerte erreicht werden.</t>
        </r>
      </text>
    </comment>
    <comment ref="AT2" authorId="0" shapeId="0" xr:uid="{00000000-0006-0000-0600-000002000000}">
      <text>
        <r>
          <rPr>
            <b/>
            <sz val="9"/>
            <color indexed="81"/>
            <rFont val="Segoe UI"/>
            <family val="2"/>
          </rPr>
          <t>Zedi Stefan:</t>
        </r>
        <r>
          <rPr>
            <sz val="9"/>
            <color indexed="81"/>
            <rFont val="Segoe UI"/>
            <family val="2"/>
          </rPr>
          <t xml:space="preserve">
1.8% Abzug damit die gemessenen Laborwerte erriehct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A384BEC3-190B-46B8-B008-A2D253ED7FC8}">
      <text>
        <r>
          <rPr>
            <b/>
            <sz val="9"/>
            <color indexed="81"/>
            <rFont val="Segoe UI"/>
            <charset val="1"/>
          </rPr>
          <t>Zedi Stefan:</t>
        </r>
        <r>
          <rPr>
            <sz val="9"/>
            <color indexed="81"/>
            <rFont val="Segoe UI"/>
            <charset val="1"/>
          </rPr>
          <t xml:space="preserve">
6.5% Zugabe damit die gemessenen Laborwerte erreicht werden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F59A1EC7-F265-4E5A-A30B-B41CFEF08419}">
      <text>
        <r>
          <rPr>
            <b/>
            <sz val="9"/>
            <color indexed="81"/>
            <rFont val="Segoe UI"/>
            <family val="2"/>
          </rPr>
          <t>Zedi Stefan:</t>
        </r>
        <r>
          <rPr>
            <sz val="9"/>
            <color indexed="81"/>
            <rFont val="Segoe UI"/>
            <family val="2"/>
          </rPr>
          <t xml:space="preserve">
5% Toleranzzuschlag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00000000-0006-0000-0100-000001000000}">
      <text>
        <r>
          <rPr>
            <b/>
            <sz val="9"/>
            <color indexed="81"/>
            <rFont val="Segoe UI"/>
            <family val="2"/>
          </rPr>
          <t>Zedi Stefan:</t>
        </r>
        <r>
          <rPr>
            <sz val="9"/>
            <color indexed="81"/>
            <rFont val="Segoe UI"/>
            <family val="2"/>
          </rPr>
          <t xml:space="preserve">
5% Toleranzzuschlag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BF6A73C2-7873-4108-B5F9-AB7454016E1E}">
      <text>
        <r>
          <rPr>
            <b/>
            <sz val="9"/>
            <color indexed="81"/>
            <rFont val="Segoe UI"/>
            <family val="2"/>
          </rPr>
          <t>Zedi Stefan:</t>
        </r>
        <r>
          <rPr>
            <sz val="9"/>
            <color indexed="81"/>
            <rFont val="Segoe UI"/>
            <family val="2"/>
          </rPr>
          <t xml:space="preserve">
5% Toleranzzuschlag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68F5300B-3C03-4218-AE46-3F29375F387F}">
      <text>
        <r>
          <rPr>
            <b/>
            <sz val="9"/>
            <color indexed="81"/>
            <rFont val="Segoe UI"/>
            <family val="2"/>
          </rPr>
          <t>Zedi Stefan:</t>
        </r>
        <r>
          <rPr>
            <sz val="9"/>
            <color indexed="81"/>
            <rFont val="Segoe UI"/>
            <family val="2"/>
          </rPr>
          <t xml:space="preserve">
0.5% Zugabe damit die gemessenen Laborwerte erreicht werden.</t>
        </r>
      </text>
    </comment>
    <comment ref="AT2" authorId="0" shapeId="0" xr:uid="{D3BB8A1E-1242-4976-8260-0CA5C00C249D}">
      <text>
        <r>
          <rPr>
            <b/>
            <sz val="9"/>
            <color indexed="81"/>
            <rFont val="Segoe UI"/>
            <family val="2"/>
          </rPr>
          <t>Zedi Stefan:</t>
        </r>
        <r>
          <rPr>
            <sz val="9"/>
            <color indexed="81"/>
            <rFont val="Segoe UI"/>
            <family val="2"/>
          </rPr>
          <t xml:space="preserve">
3.5% Abzug damit die gemessenen Laborwerte erricht werden.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00000000-0006-0000-0200-000001000000}">
      <text>
        <r>
          <rPr>
            <b/>
            <sz val="9"/>
            <color indexed="81"/>
            <rFont val="Segoe UI"/>
            <family val="2"/>
          </rPr>
          <t>Zedi Stefan:</t>
        </r>
        <r>
          <rPr>
            <sz val="9"/>
            <color indexed="81"/>
            <rFont val="Segoe UI"/>
            <family val="2"/>
          </rPr>
          <t xml:space="preserve">
0.5% Zugabe damit die gemessenen Laborwerte erreicht werden.</t>
        </r>
      </text>
    </comment>
    <comment ref="AT2" authorId="0" shapeId="0" xr:uid="{00000000-0006-0000-0200-000002000000}">
      <text>
        <r>
          <rPr>
            <b/>
            <sz val="9"/>
            <color indexed="81"/>
            <rFont val="Segoe UI"/>
            <family val="2"/>
          </rPr>
          <t>Zedi Stefan:</t>
        </r>
        <r>
          <rPr>
            <sz val="9"/>
            <color indexed="81"/>
            <rFont val="Segoe UI"/>
            <family val="2"/>
          </rPr>
          <t xml:space="preserve">
3.5% Abzug damit die gemessenen Laborwerte erricht werden.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8CD7A25F-6F10-4142-9075-D58CFEE53FD8}">
      <text>
        <r>
          <rPr>
            <b/>
            <sz val="9"/>
            <color indexed="81"/>
            <rFont val="Segoe UI"/>
            <family val="2"/>
          </rPr>
          <t>Zedi Stefan:</t>
        </r>
        <r>
          <rPr>
            <sz val="9"/>
            <color indexed="81"/>
            <rFont val="Segoe UI"/>
            <family val="2"/>
          </rPr>
          <t xml:space="preserve">
0.5% Zugabe damit die gemessenen Laborwerte erreicht werden.</t>
        </r>
      </text>
    </comment>
    <comment ref="AT2" authorId="0" shapeId="0" xr:uid="{E13B409E-F5B4-4284-A78A-55C48088A449}">
      <text>
        <r>
          <rPr>
            <b/>
            <sz val="9"/>
            <color indexed="81"/>
            <rFont val="Segoe UI"/>
            <family val="2"/>
          </rPr>
          <t>Zedi Stefan:</t>
        </r>
        <r>
          <rPr>
            <sz val="9"/>
            <color indexed="81"/>
            <rFont val="Segoe UI"/>
            <family val="2"/>
          </rPr>
          <t xml:space="preserve">
3.5% Abzug damit die gemessenen Laborwerte erricht werden.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M2" authorId="0" shapeId="0" xr:uid="{163505D2-167F-4F8F-BD04-ABE3116AB99B}">
      <text>
        <r>
          <rPr>
            <b/>
            <sz val="9"/>
            <color indexed="81"/>
            <rFont val="Segoe UI"/>
            <family val="2"/>
          </rPr>
          <t>Zedi Stefan:</t>
        </r>
        <r>
          <rPr>
            <sz val="9"/>
            <color indexed="81"/>
            <rFont val="Segoe UI"/>
            <family val="2"/>
          </rPr>
          <t xml:space="preserve">
0.6% Abzug damit die gemessenen Laborwerte erreicht werden.</t>
        </r>
      </text>
    </comment>
    <comment ref="AT2" authorId="0" shapeId="0" xr:uid="{CDA559BB-7B5D-4534-A574-DC03029CD60C}">
      <text>
        <r>
          <rPr>
            <b/>
            <sz val="9"/>
            <color indexed="81"/>
            <rFont val="Segoe UI"/>
            <family val="2"/>
          </rPr>
          <t>Zedi Stefan:</t>
        </r>
        <r>
          <rPr>
            <sz val="9"/>
            <color indexed="81"/>
            <rFont val="Segoe UI"/>
            <family val="2"/>
          </rPr>
          <t xml:space="preserve">
1.8% Abzug damit die gemessenen Laborwerte erriehct werden.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Zedi Stefan</author>
  </authors>
  <commentList>
    <comment ref="A4" authorId="0" shapeId="0" xr:uid="{855D5B6D-8B97-48D9-ABB6-F92B52B82123}">
      <text>
        <r>
          <rPr>
            <b/>
            <sz val="9"/>
            <color indexed="81"/>
            <rFont val="Segoe UI"/>
            <family val="2"/>
          </rPr>
          <t>Zedi Stefan:</t>
        </r>
        <r>
          <rPr>
            <sz val="9"/>
            <color indexed="81"/>
            <rFont val="Segoe UI"/>
            <family val="2"/>
          </rPr>
          <t xml:space="preserve">
5% Toleranzzuschlag</t>
        </r>
      </text>
    </comment>
  </commentList>
</comments>
</file>

<file path=xl/sharedStrings.xml><?xml version="1.0" encoding="utf-8"?>
<sst xmlns="http://schemas.openxmlformats.org/spreadsheetml/2006/main" count="1833" uniqueCount="236">
  <si>
    <t>x1</t>
  </si>
  <si>
    <t>y1</t>
  </si>
  <si>
    <t>x2</t>
  </si>
  <si>
    <t>y2</t>
  </si>
  <si>
    <t xml:space="preserve"> y2</t>
  </si>
  <si>
    <t>y2a</t>
  </si>
  <si>
    <t>Distance between points</t>
  </si>
  <si>
    <t>C1</t>
  </si>
  <si>
    <t>C2</t>
  </si>
  <si>
    <t>D1</t>
  </si>
  <si>
    <t>D2</t>
  </si>
  <si>
    <t>xD</t>
  </si>
  <si>
    <t>yD</t>
  </si>
  <si>
    <t>ea</t>
  </si>
  <si>
    <t>eb</t>
  </si>
  <si>
    <t>Ex</t>
  </si>
  <si>
    <t>Ey</t>
  </si>
  <si>
    <t>Fx</t>
  </si>
  <si>
    <t>Fy</t>
  </si>
  <si>
    <t>Länge Seil</t>
  </si>
  <si>
    <t>Gx</t>
  </si>
  <si>
    <t>Gy</t>
  </si>
  <si>
    <t>ga</t>
  </si>
  <si>
    <t>gb</t>
  </si>
  <si>
    <t>HebelarmE</t>
  </si>
  <si>
    <t>HebelarmG</t>
  </si>
  <si>
    <t>t</t>
  </si>
  <si>
    <t>Hx</t>
  </si>
  <si>
    <t>Hy</t>
  </si>
  <si>
    <t>Gegenuhrzeiger?</t>
  </si>
  <si>
    <t>Gewichtskraft</t>
  </si>
  <si>
    <t>Türe</t>
  </si>
  <si>
    <t>Dekor</t>
  </si>
  <si>
    <t>Gesamt</t>
  </si>
  <si>
    <t>Federn</t>
  </si>
  <si>
    <t>Vorspannkraft</t>
  </si>
  <si>
    <t>Federkonstante</t>
  </si>
  <si>
    <t>Eingabe</t>
  </si>
  <si>
    <t>gda</t>
  </si>
  <si>
    <t>HebelarmGD</t>
  </si>
  <si>
    <t>GDx</t>
  </si>
  <si>
    <t>Gdy</t>
  </si>
  <si>
    <t>Gewichtgesamt</t>
  </si>
  <si>
    <t>Dekorlänge</t>
  </si>
  <si>
    <t>Dekordicke</t>
  </si>
  <si>
    <t>Vorspannung</t>
  </si>
  <si>
    <t>Feder</t>
  </si>
  <si>
    <t>Stark (2)</t>
  </si>
  <si>
    <t>Sehrstark (3)</t>
  </si>
  <si>
    <t>Normal (1)</t>
  </si>
  <si>
    <t>Dekorgewicht</t>
  </si>
  <si>
    <t>OK?</t>
  </si>
  <si>
    <t>Normal</t>
  </si>
  <si>
    <t>Stark</t>
  </si>
  <si>
    <t>Edelstahl</t>
  </si>
  <si>
    <t>Glas</t>
  </si>
  <si>
    <t>Integriert</t>
  </si>
  <si>
    <t>Kunststoff</t>
  </si>
  <si>
    <t>Vollintegriert</t>
  </si>
  <si>
    <t>Design</t>
  </si>
  <si>
    <t>Gross</t>
  </si>
  <si>
    <t>cx</t>
  </si>
  <si>
    <t>dx</t>
  </si>
  <si>
    <t>dy</t>
  </si>
  <si>
    <t>Lowest eY</t>
  </si>
  <si>
    <t>Abstand kurve</t>
  </si>
  <si>
    <t>ex</t>
  </si>
  <si>
    <t>ey</t>
  </si>
  <si>
    <t>corresponding eX</t>
  </si>
  <si>
    <t>Bsp</t>
  </si>
  <si>
    <t>A</t>
  </si>
  <si>
    <t>B</t>
  </si>
  <si>
    <t>C</t>
  </si>
  <si>
    <t>D</t>
  </si>
  <si>
    <t>ca</t>
  </si>
  <si>
    <t>E</t>
  </si>
  <si>
    <t>F</t>
  </si>
  <si>
    <t>cb</t>
  </si>
  <si>
    <t>Sockel</t>
  </si>
  <si>
    <t>Min</t>
  </si>
  <si>
    <t>xcoordinate right of sockel</t>
  </si>
  <si>
    <t>da</t>
  </si>
  <si>
    <t>db</t>
  </si>
  <si>
    <t>ycoordinate max height of sockel</t>
  </si>
  <si>
    <t>Abstand</t>
  </si>
  <si>
    <t>VERGLEICH(MIN(R2:R90);R2:R90;0)</t>
  </si>
  <si>
    <t>Index before xcoordinate</t>
  </si>
  <si>
    <t>xvalue</t>
  </si>
  <si>
    <t>yvalue</t>
  </si>
  <si>
    <t>Index after xcoordinate</t>
  </si>
  <si>
    <t>Mindestabstand</t>
  </si>
  <si>
    <t>Nischenhöhe (H)</t>
  </si>
  <si>
    <t>Dicke Dekor (B)</t>
  </si>
  <si>
    <t>Abstand Boden zu Dekor (A)</t>
  </si>
  <si>
    <t>Höhe Dekor (C)</t>
  </si>
  <si>
    <t>Sockelhöhe (F)</t>
  </si>
  <si>
    <t>Sockelrücksprung (E)</t>
  </si>
  <si>
    <t>Gerätebreite</t>
  </si>
  <si>
    <t>Gerätehöhe</t>
  </si>
  <si>
    <t>55cm</t>
  </si>
  <si>
    <t>Eingaben in sich stimmig? (grün)</t>
  </si>
  <si>
    <t>Grossraum</t>
  </si>
  <si>
    <t>maximal zulässige Sockelhöhe</t>
  </si>
  <si>
    <t>Nur "Normal" implementiert</t>
  </si>
  <si>
    <t>Nur "Vollintegriert" implementiert</t>
  </si>
  <si>
    <t>(keine Resultatangabe)</t>
  </si>
  <si>
    <t>Nur "55cm" implementiert</t>
  </si>
  <si>
    <t>Nur "Grossraum" implementiert</t>
  </si>
  <si>
    <t>kg</t>
  </si>
  <si>
    <t>mm</t>
  </si>
  <si>
    <t>60cm</t>
  </si>
  <si>
    <t>(mm)</t>
  </si>
  <si>
    <t>x mod</t>
  </si>
  <si>
    <t>y mod</t>
  </si>
  <si>
    <t>x</t>
  </si>
  <si>
    <t>y</t>
  </si>
  <si>
    <t>Min Distanz zum Sockel</t>
  </si>
  <si>
    <t>Min Abstand zum Sockel</t>
  </si>
  <si>
    <t xml:space="preserve">Nischenhöhe </t>
  </si>
  <si>
    <t>Dicke Dekor</t>
  </si>
  <si>
    <t>Höhe Dekor</t>
  </si>
  <si>
    <t>Abstand Boden zu Dekor</t>
  </si>
  <si>
    <t>Sockelrücksprung</t>
  </si>
  <si>
    <t>Maximale Sockelhöhe</t>
  </si>
  <si>
    <r>
      <t xml:space="preserve">Nur </t>
    </r>
    <r>
      <rPr>
        <b/>
        <sz val="12"/>
        <rFont val="ZUGNimbusSans"/>
        <family val="3"/>
      </rPr>
      <t>umrahmte</t>
    </r>
    <r>
      <rPr>
        <sz val="12"/>
        <rFont val="ZUGNimbusSans"/>
        <family val="3"/>
      </rPr>
      <t xml:space="preserve"> Felder editierbar!</t>
    </r>
  </si>
  <si>
    <t>Normalraum</t>
  </si>
  <si>
    <t>55 cm</t>
  </si>
  <si>
    <t>60 cm</t>
  </si>
  <si>
    <t>Groosraum</t>
  </si>
  <si>
    <t>Konstanten GR</t>
  </si>
  <si>
    <t>Konstanten NR</t>
  </si>
  <si>
    <t>Massgebende Distanz</t>
  </si>
  <si>
    <t>55er Normalraum</t>
  </si>
  <si>
    <t>60er Normalraum</t>
  </si>
  <si>
    <t>55er Grossraum</t>
  </si>
  <si>
    <t>60er Grossraum</t>
  </si>
  <si>
    <t>Distanz zu Sockel ausreichend?</t>
  </si>
  <si>
    <t>&lt;-</t>
  </si>
  <si>
    <t>Nur "60cm" implementiert</t>
  </si>
  <si>
    <t>Normal feder Max gemessen 10.5</t>
  </si>
  <si>
    <t>Stark feder max. gemessen 14.2</t>
  </si>
  <si>
    <t>Treffer!!!!</t>
  </si>
  <si>
    <t>Normal feder Max gemessen 9</t>
  </si>
  <si>
    <t>Stark feder max. gemessen 13</t>
  </si>
  <si>
    <t>Stark feder max. gemessen 13.5</t>
  </si>
  <si>
    <t>Normal feder Max gemessen 11</t>
  </si>
  <si>
    <t>Stark feder max. gemessen 14.4</t>
  </si>
  <si>
    <t>Nur "Gross" implementiert</t>
  </si>
  <si>
    <t>Federkonstante x2</t>
  </si>
  <si>
    <t>Vorspannung in mm</t>
  </si>
  <si>
    <t>Mit Türgewicht 6.9 statt 5.7 nicht so schlecht :(</t>
  </si>
  <si>
    <t>Zur Überprüfung, dass die "Nischenhöhe" (A) und die "Höhe Dekor" (C) richtig eingegeben wurden.</t>
  </si>
  <si>
    <t>1)</t>
  </si>
  <si>
    <t>2)</t>
  </si>
  <si>
    <t>Dekorgwicht (kg)</t>
  </si>
  <si>
    <t>Vorspannkraft Standart</t>
  </si>
  <si>
    <t>Federkonstante Standart</t>
  </si>
  <si>
    <t>Vorspannkraft Stark</t>
  </si>
  <si>
    <t>Federkonstante Stark</t>
  </si>
  <si>
    <t>Federkraft Standart</t>
  </si>
  <si>
    <t>Federmoment Standart</t>
  </si>
  <si>
    <t>Gesamtmoment Standart</t>
  </si>
  <si>
    <t>Federkraft Stark</t>
  </si>
  <si>
    <t>Federmoment Stark</t>
  </si>
  <si>
    <t>Gesamtmoment Stark</t>
  </si>
  <si>
    <t>Summe Standart</t>
  </si>
  <si>
    <t>Summe Stark</t>
  </si>
  <si>
    <t>Starke Feder genug stark=</t>
  </si>
  <si>
    <t>Standart Feder genug stark=</t>
  </si>
  <si>
    <t>Standart Feder</t>
  </si>
  <si>
    <t>Starke Feder</t>
  </si>
  <si>
    <t>Feder "Stark"  genug stark?</t>
  </si>
  <si>
    <t>Feder "Standart" genug stark?</t>
  </si>
  <si>
    <t>3)</t>
  </si>
  <si>
    <t>4)</t>
  </si>
  <si>
    <t>3) &amp; 4)</t>
  </si>
  <si>
    <t>cy</t>
  </si>
  <si>
    <t>Allgemein)</t>
  </si>
  <si>
    <t xml:space="preserve">KD-Set </t>
  </si>
  <si>
    <t>KD set NR.</t>
  </si>
  <si>
    <t>nötig</t>
  </si>
  <si>
    <t>W84603</t>
  </si>
  <si>
    <t>W84604</t>
  </si>
  <si>
    <r>
      <t>Gültig für Modelle von</t>
    </r>
    <r>
      <rPr>
        <b/>
        <sz val="12"/>
        <rFont val="ZUGNimbusSans"/>
        <family val="3"/>
      </rPr>
      <t xml:space="preserve"> 2010-2022</t>
    </r>
  </si>
  <si>
    <t>HOME</t>
  </si>
  <si>
    <t>Only framed fields can be edited!</t>
  </si>
  <si>
    <r>
      <t xml:space="preserve">Valid for models from </t>
    </r>
    <r>
      <rPr>
        <b/>
        <sz val="12"/>
        <rFont val="ZUGNimbusSans"/>
        <family val="3"/>
      </rPr>
      <t>2010-2022</t>
    </r>
  </si>
  <si>
    <t>device height</t>
  </si>
  <si>
    <t>device width</t>
  </si>
  <si>
    <t>niche height</t>
  </si>
  <si>
    <t>thick decor</t>
  </si>
  <si>
    <t>height decor</t>
  </si>
  <si>
    <t>distance floor to decor</t>
  </si>
  <si>
    <t>base recess</t>
  </si>
  <si>
    <t>maximum base height</t>
  </si>
  <si>
    <t>sufficient distance to base</t>
  </si>
  <si>
    <t>spring "standard" strong enough?</t>
  </si>
  <si>
    <t>spring "strong" strong enough?</t>
  </si>
  <si>
    <t>CS-Set</t>
  </si>
  <si>
    <t>necessary</t>
  </si>
  <si>
    <r>
      <t>Valid for models from</t>
    </r>
    <r>
      <rPr>
        <b/>
        <sz val="12"/>
        <rFont val="ZUGNimbusSans"/>
        <family val="3"/>
      </rPr>
      <t xml:space="preserve"> 2010-2022</t>
    </r>
  </si>
  <si>
    <t>decor weight (kg)</t>
  </si>
  <si>
    <t>Standard</t>
  </si>
  <si>
    <t>Berechnungshilfe Spezialdekor / Calculation tool for special decors</t>
  </si>
  <si>
    <t>Niche height</t>
  </si>
  <si>
    <t>Distance floor to decor</t>
  </si>
  <si>
    <t>Base backset</t>
  </si>
  <si>
    <t>Maximum base height</t>
  </si>
  <si>
    <t>Decor weight (kg)</t>
  </si>
  <si>
    <t>Spring "Standard" strong enough?</t>
  </si>
  <si>
    <t>Spring "Strong" strong enough?</t>
  </si>
  <si>
    <t>Bedienungsanleitung</t>
  </si>
  <si>
    <t>General)</t>
  </si>
  <si>
    <t xml:space="preserve">If the strong springs are not strong enough, modifications on the weight, the decor length or the decor thickness could help. </t>
  </si>
  <si>
    <t xml:space="preserve">Back to: </t>
  </si>
  <si>
    <t>Extra height</t>
  </si>
  <si>
    <t>Dekorgewicht (kg)</t>
  </si>
  <si>
    <t>Feder "Standard" stark genug?</t>
  </si>
  <si>
    <t>Appliance size</t>
  </si>
  <si>
    <t>Appliance width</t>
  </si>
  <si>
    <t>Decor thickness</t>
  </si>
  <si>
    <t>Decor height</t>
  </si>
  <si>
    <t>Sufficient distance to appliance base</t>
  </si>
  <si>
    <t xml:space="preserve">Customer Service-Set </t>
  </si>
  <si>
    <r>
      <t>Für Überlange Dekore gilt diese Berechnung</t>
    </r>
    <r>
      <rPr>
        <b/>
        <sz val="12"/>
        <color rgb="FFFF0000"/>
        <rFont val="ZUGNimbusSans"/>
        <family val="3"/>
      </rPr>
      <t xml:space="preserve"> NICHT!</t>
    </r>
  </si>
  <si>
    <t>Falls im Normalraum die Distanz zum Sockel nicht ausreichend ist, ist ein Grossraum-Geschirrspüler notwendig.</t>
  </si>
  <si>
    <t>Die Gewichtsberechnung geht von einem homogenen Dekor aus. 
Zudem wird nur sichergestellt, dass die Tür vor dem Endanschlag gestoppt wird. Ein allfälliges Herunterfallen der Tür nach dem automatischen Aufstossen wird nicht berücksichtigt!</t>
  </si>
  <si>
    <t>Falls die standardmässig verbaute Feder nicht stark genug sind, müssen die starken Federn eingebaut werden. (W84203 für Normalraum, W84204 für Grossraum)</t>
  </si>
  <si>
    <t xml:space="preserve"> Falls die starken Federn nicht stark genug sind, können Änderungen an Gewicht, Dekorlänge (C) oder Dekordicke (B) helfen.</t>
  </si>
  <si>
    <t>Zurück zur:</t>
  </si>
  <si>
    <t>User Manual</t>
  </si>
  <si>
    <r>
      <t xml:space="preserve">This calculation is </t>
    </r>
    <r>
      <rPr>
        <b/>
        <sz val="12"/>
        <color rgb="FFFF0000"/>
        <rFont val="ZUGNimbusSans"/>
        <family val="3"/>
      </rPr>
      <t>NOT</t>
    </r>
    <r>
      <rPr>
        <sz val="12"/>
        <rFont val="ZUGNimbusSans"/>
        <family val="3"/>
      </rPr>
      <t xml:space="preserve"> valid for decors with overlength!</t>
    </r>
  </si>
  <si>
    <t>To verification that “Niche height” (A) and “Decor height” (C) dimensions are entered correctly.</t>
  </si>
  <si>
    <t xml:space="preserve">If in standard size the distance to appliance base is not sufficient, a extra height appliance is necessary. </t>
  </si>
  <si>
    <r>
      <t xml:space="preserve">The weight calculation assumes a homogenous décor. Cutouts are </t>
    </r>
    <r>
      <rPr>
        <b/>
        <sz val="12"/>
        <color rgb="FFFF0000"/>
        <rFont val="ZUGNimbusSans"/>
        <family val="3"/>
      </rPr>
      <t>NOT</t>
    </r>
    <r>
      <rPr>
        <sz val="12"/>
        <rFont val="ZUGNimbusSans"/>
        <family val="3"/>
      </rPr>
      <t xml:space="preserve"> considered!
In addition, it is only ensured that the door stops before reaching the end stop. The possibility of the door falling down after automatic opening is not considered.</t>
    </r>
  </si>
  <si>
    <t>If the standard spring is not strong enough, the strong spring must be mounted. (W84203 for standard size and W84204 for extra height)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</si>
</sst>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25" x14ac:knownFonts="1">
    <font>
      <sz val="10"/>
      <name val="Arial"/>
    </font>
    <font>
      <sz val="10"/>
      <name val="ZUGNimbusSans"/>
      <family val="3"/>
    </font>
    <font>
      <sz val="11"/>
      <color rgb="FF3F3F76"/>
      <name val="Calibri"/>
      <family val="2"/>
      <scheme val="minor"/>
    </font>
    <font>
      <sz val="10"/>
      <color rgb="FF3F3F76"/>
      <name val="ZUGNimbusSans"/>
      <family val="3"/>
    </font>
    <font>
      <b/>
      <sz val="11"/>
      <color rgb="FF3F3F3F"/>
      <name val="Calibri"/>
      <family val="2"/>
      <scheme val="minor"/>
    </font>
    <font>
      <sz val="10"/>
      <name val="Arial"/>
      <family val="2"/>
    </font>
    <font>
      <b/>
      <sz val="10"/>
      <name val="ZUGNimbusSans"/>
      <family val="3"/>
    </font>
    <font>
      <sz val="12"/>
      <name val="ZUGNimbusSans"/>
      <family val="3"/>
    </font>
    <font>
      <b/>
      <sz val="12"/>
      <name val="ZUGNimbusSans"/>
      <family val="3"/>
    </font>
    <font>
      <b/>
      <sz val="26"/>
      <name val="ZUGNimbusSans"/>
      <family val="3"/>
    </font>
    <font>
      <sz val="9"/>
      <color indexed="81"/>
      <name val="Segoe UI"/>
      <charset val="1"/>
    </font>
    <font>
      <b/>
      <sz val="9"/>
      <color indexed="81"/>
      <name val="Segoe UI"/>
      <charset val="1"/>
    </font>
    <font>
      <sz val="9"/>
      <color indexed="81"/>
      <name val="Segoe UI"/>
      <family val="2"/>
    </font>
    <font>
      <b/>
      <sz val="9"/>
      <color indexed="81"/>
      <name val="Segoe UI"/>
      <family val="2"/>
    </font>
    <font>
      <b/>
      <sz val="12"/>
      <color rgb="FFFF0000"/>
      <name val="ZUGNimbusSans"/>
      <family val="3"/>
    </font>
    <font>
      <b/>
      <sz val="14"/>
      <name val="ZUGNimbusSans"/>
      <family val="3"/>
    </font>
    <font>
      <u/>
      <sz val="10"/>
      <color theme="10"/>
      <name val="Arial"/>
    </font>
    <font>
      <u/>
      <sz val="14"/>
      <color theme="10"/>
      <name val="Arial"/>
      <family val="2"/>
    </font>
    <font>
      <sz val="20"/>
      <name val="Arial"/>
      <family val="2"/>
    </font>
    <font>
      <u/>
      <sz val="20"/>
      <color theme="10"/>
      <name val="Arial"/>
      <family val="2"/>
    </font>
    <font>
      <b/>
      <sz val="20"/>
      <name val="Arial"/>
      <family val="2"/>
    </font>
    <font>
      <b/>
      <sz val="28"/>
      <name val="ZUGNimbusSans"/>
      <family val="3"/>
    </font>
    <font>
      <sz val="14"/>
      <name val="Arial"/>
      <family val="2"/>
    </font>
    <font>
      <sz val="14"/>
      <name val="ZUGNimbusSans"/>
      <family val="3"/>
    </font>
    <font>
      <sz val="24"/>
      <name val="ZUGNimbusSans"/>
      <family val="3"/>
    </font>
  </fonts>
  <fills count="5">
    <fill>
      <patternFill patternType="none"/>
    </fill>
    <fill>
      <patternFill patternType="gray125"/>
    </fill>
    <fill>
      <patternFill patternType="solid">
        <fgColor rgb="FF00B0F0"/>
        <bgColor indexed="64"/>
      </patternFill>
    </fill>
    <fill>
      <patternFill patternType="solid">
        <fgColor rgb="FFFFCC99"/>
      </patternFill>
    </fill>
    <fill>
      <patternFill patternType="solid">
        <fgColor rgb="FFF2F2F2"/>
      </patternFill>
    </fill>
  </fills>
  <borders count="1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thick">
        <color auto="1"/>
      </left>
      <right style="thick">
        <color auto="1"/>
      </right>
      <top style="thick">
        <color auto="1"/>
      </top>
      <bottom style="thick">
        <color auto="1"/>
      </bottom>
      <diagonal/>
    </border>
    <border>
      <left/>
      <right/>
      <top/>
      <bottom style="thin">
        <color auto="1"/>
      </bottom>
      <diagonal/>
    </border>
    <border>
      <left/>
      <right/>
      <top/>
      <bottom style="double">
        <color auto="1"/>
      </bottom>
      <diagonal/>
    </border>
    <border>
      <left/>
      <right/>
      <top style="thin">
        <color auto="1"/>
      </top>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s>
  <cellStyleXfs count="5">
    <xf numFmtId="0" fontId="0" fillId="0" borderId="0"/>
    <xf numFmtId="0" fontId="2" fillId="3" borderId="1" applyNumberFormat="0" applyAlignment="0" applyProtection="0"/>
    <xf numFmtId="0" fontId="4" fillId="4" borderId="2" applyNumberFormat="0" applyAlignment="0" applyProtection="0"/>
    <xf numFmtId="0" fontId="5" fillId="0" borderId="0"/>
    <xf numFmtId="0" fontId="16" fillId="0" borderId="0" applyNumberFormat="0" applyFill="0" applyBorder="0" applyAlignment="0" applyProtection="0"/>
  </cellStyleXfs>
  <cellXfs count="78">
    <xf numFmtId="0" fontId="0" fillId="0" borderId="0" xfId="0"/>
    <xf numFmtId="0" fontId="1" fillId="0" borderId="0" xfId="0" applyFont="1"/>
    <xf numFmtId="0" fontId="1" fillId="0" borderId="0" xfId="0" applyFont="1" applyFill="1"/>
    <xf numFmtId="0" fontId="1" fillId="2" borderId="0" xfId="0" applyFont="1" applyFill="1"/>
    <xf numFmtId="0" fontId="2" fillId="3" borderId="1" xfId="1"/>
    <xf numFmtId="0" fontId="1" fillId="0" borderId="0" xfId="0" applyFont="1" applyAlignment="1">
      <alignment horizontal="center"/>
    </xf>
    <xf numFmtId="0" fontId="3" fillId="3" borderId="1" xfId="1" applyFont="1"/>
    <xf numFmtId="0" fontId="1" fillId="0" borderId="0" xfId="3" applyFont="1"/>
    <xf numFmtId="2" fontId="1" fillId="0" borderId="0" xfId="0" applyNumberFormat="1" applyFont="1"/>
    <xf numFmtId="0" fontId="4" fillId="4" borderId="2" xfId="2"/>
    <xf numFmtId="49" fontId="1" fillId="0" borderId="0" xfId="3" applyNumberFormat="1" applyFont="1"/>
    <xf numFmtId="165" fontId="1" fillId="0" borderId="0" xfId="3" applyNumberFormat="1" applyFont="1" applyFill="1" applyProtection="1"/>
    <xf numFmtId="0" fontId="6" fillId="0" borderId="0" xfId="3" applyFont="1"/>
    <xf numFmtId="0" fontId="2" fillId="3" borderId="4" xfId="1" applyBorder="1"/>
    <xf numFmtId="164" fontId="4" fillId="4" borderId="3" xfId="2" applyNumberFormat="1" applyBorder="1"/>
    <xf numFmtId="0" fontId="1" fillId="0" borderId="0" xfId="0" applyFont="1" applyAlignment="1">
      <alignment horizontal="right"/>
    </xf>
    <xf numFmtId="0" fontId="7" fillId="0" borderId="0" xfId="0" applyFont="1"/>
    <xf numFmtId="164" fontId="1" fillId="0" borderId="0" xfId="3" applyNumberFormat="1" applyFont="1"/>
    <xf numFmtId="0" fontId="1" fillId="0" borderId="0" xfId="0" applyFont="1" applyAlignment="1">
      <alignment horizontal="center" vertical="center"/>
    </xf>
    <xf numFmtId="0" fontId="7" fillId="0" borderId="0" xfId="0" applyFont="1" applyProtection="1">
      <protection locked="0"/>
    </xf>
    <xf numFmtId="0" fontId="8" fillId="0" borderId="5" xfId="0" applyFont="1" applyBorder="1" applyAlignment="1" applyProtection="1">
      <alignment horizontal="center" vertical="center"/>
      <protection locked="0"/>
    </xf>
    <xf numFmtId="0" fontId="8" fillId="0" borderId="7" xfId="0" applyFont="1" applyBorder="1" applyAlignment="1" applyProtection="1">
      <alignment horizontal="center" vertical="center"/>
    </xf>
    <xf numFmtId="0" fontId="9" fillId="0" borderId="7" xfId="0" applyFont="1" applyBorder="1" applyAlignment="1" applyProtection="1">
      <alignment horizontal="center" vertical="center"/>
    </xf>
    <xf numFmtId="1" fontId="1" fillId="0" borderId="0" xfId="0" applyNumberFormat="1" applyFont="1"/>
    <xf numFmtId="0" fontId="7" fillId="0" borderId="0" xfId="0" applyFont="1" applyAlignment="1" applyProtection="1">
      <alignment horizontal="right"/>
      <protection locked="0"/>
    </xf>
    <xf numFmtId="0" fontId="7" fillId="0" borderId="0" xfId="0" applyFont="1" applyAlignment="1" applyProtection="1">
      <alignment horizontal="right" vertical="top"/>
      <protection locked="0"/>
    </xf>
    <xf numFmtId="0" fontId="5" fillId="0" borderId="0" xfId="3"/>
    <xf numFmtId="1" fontId="7" fillId="0" borderId="0" xfId="0" applyNumberFormat="1" applyFont="1"/>
    <xf numFmtId="0" fontId="7" fillId="0" borderId="8" xfId="0" applyFont="1" applyBorder="1" applyAlignment="1" applyProtection="1">
      <alignment horizontal="right"/>
      <protection locked="0"/>
    </xf>
    <xf numFmtId="0" fontId="7" fillId="0" borderId="8" xfId="0" applyFont="1" applyBorder="1" applyProtection="1">
      <protection locked="0"/>
    </xf>
    <xf numFmtId="0" fontId="7" fillId="0" borderId="8" xfId="0" applyFont="1" applyBorder="1" applyAlignment="1" applyProtection="1">
      <alignment horizontal="right" vertical="top"/>
      <protection locked="0"/>
    </xf>
    <xf numFmtId="0" fontId="7" fillId="0" borderId="8" xfId="0" applyFont="1" applyBorder="1" applyAlignment="1" applyProtection="1">
      <alignment horizontal="left" wrapText="1"/>
      <protection locked="0"/>
    </xf>
    <xf numFmtId="0" fontId="7" fillId="0" borderId="0" xfId="0" applyFont="1" applyProtection="1"/>
    <xf numFmtId="0" fontId="1" fillId="0" borderId="0" xfId="0" applyFont="1" applyProtection="1"/>
    <xf numFmtId="0" fontId="7" fillId="0" borderId="6" xfId="0" applyFont="1" applyBorder="1" applyProtection="1"/>
    <xf numFmtId="0" fontId="7" fillId="0" borderId="0" xfId="0" applyFont="1" applyBorder="1" applyProtection="1"/>
    <xf numFmtId="0" fontId="8" fillId="0" borderId="0" xfId="0" applyFont="1" applyBorder="1" applyAlignment="1" applyProtection="1">
      <alignment horizontal="center" vertical="center"/>
    </xf>
    <xf numFmtId="0" fontId="7" fillId="0" borderId="0" xfId="0" applyFont="1" applyAlignment="1" applyProtection="1">
      <alignment horizontal="right"/>
    </xf>
    <xf numFmtId="0" fontId="7" fillId="0" borderId="0" xfId="0" applyFont="1" applyAlignment="1" applyProtection="1">
      <alignment horizontal="right" vertical="top"/>
    </xf>
    <xf numFmtId="0" fontId="7" fillId="0" borderId="0" xfId="0" applyFont="1" applyAlignment="1" applyProtection="1">
      <alignment horizontal="left" wrapText="1"/>
      <protection locked="0"/>
    </xf>
    <xf numFmtId="1" fontId="7" fillId="0" borderId="0" xfId="3" applyNumberFormat="1" applyFont="1"/>
    <xf numFmtId="0" fontId="7" fillId="0" borderId="0" xfId="3" applyFont="1"/>
    <xf numFmtId="0" fontId="0" fillId="0" borderId="0" xfId="0" applyProtection="1"/>
    <xf numFmtId="0" fontId="5" fillId="0" borderId="0" xfId="0" applyFont="1" applyProtection="1"/>
    <xf numFmtId="0" fontId="0" fillId="0" borderId="8" xfId="0" applyBorder="1" applyProtection="1"/>
    <xf numFmtId="0" fontId="5" fillId="0" borderId="8" xfId="0" applyFont="1" applyBorder="1" applyProtection="1"/>
    <xf numFmtId="0" fontId="7" fillId="0" borderId="0" xfId="0" applyFont="1" applyAlignment="1" applyProtection="1">
      <alignment vertical="center"/>
    </xf>
    <xf numFmtId="0" fontId="15" fillId="0" borderId="0" xfId="0" applyFont="1" applyAlignment="1" applyProtection="1">
      <alignment vertical="center"/>
    </xf>
    <xf numFmtId="0" fontId="17" fillId="0" borderId="0" xfId="4" applyFont="1" applyAlignment="1" applyProtection="1">
      <alignment horizontal="left" vertical="top"/>
    </xf>
    <xf numFmtId="0" fontId="18" fillId="0" borderId="0" xfId="0" applyFont="1"/>
    <xf numFmtId="0" fontId="19" fillId="0" borderId="0" xfId="4" applyFont="1" applyAlignment="1">
      <alignment vertical="center"/>
    </xf>
    <xf numFmtId="0" fontId="20" fillId="0" borderId="0" xfId="0" applyFont="1"/>
    <xf numFmtId="0" fontId="8" fillId="0" borderId="6" xfId="0" applyFont="1" applyBorder="1" applyAlignment="1" applyProtection="1">
      <alignment horizontal="center" vertical="center"/>
      <protection locked="0"/>
    </xf>
    <xf numFmtId="0" fontId="21" fillId="0" borderId="0" xfId="0" applyFont="1" applyAlignment="1" applyProtection="1">
      <alignment horizontal="center" vertical="center"/>
    </xf>
    <xf numFmtId="0" fontId="7" fillId="0" borderId="0" xfId="0" applyFont="1" applyAlignment="1" applyProtection="1">
      <alignment horizontal="left" wrapText="1"/>
      <protection locked="0"/>
    </xf>
    <xf numFmtId="0" fontId="9" fillId="0" borderId="0" xfId="0" applyFont="1" applyBorder="1" applyAlignment="1" applyProtection="1">
      <alignment horizontal="center" vertical="center"/>
    </xf>
    <xf numFmtId="0" fontId="9" fillId="0" borderId="0" xfId="0" applyFont="1" applyBorder="1" applyAlignment="1" applyProtection="1">
      <alignment horizontal="left" vertical="center"/>
    </xf>
    <xf numFmtId="0" fontId="23" fillId="0" borderId="0" xfId="0" applyFont="1" applyAlignment="1" applyProtection="1">
      <alignment vertical="center"/>
    </xf>
    <xf numFmtId="0" fontId="15" fillId="0" borderId="0" xfId="0" applyFont="1" applyBorder="1" applyAlignment="1" applyProtection="1">
      <alignment horizontal="center" vertical="center"/>
    </xf>
    <xf numFmtId="0" fontId="22" fillId="0" borderId="0" xfId="0" applyFont="1" applyFill="1" applyAlignment="1">
      <alignment vertical="center"/>
    </xf>
    <xf numFmtId="0" fontId="7" fillId="0" borderId="0" xfId="0" applyFont="1" applyAlignment="1" applyProtection="1">
      <alignment horizontal="right" vertical="center"/>
    </xf>
    <xf numFmtId="0" fontId="24" fillId="0" borderId="0" xfId="0" applyFont="1" applyBorder="1" applyAlignment="1" applyProtection="1">
      <alignment horizontal="left" vertical="center"/>
    </xf>
    <xf numFmtId="0" fontId="22" fillId="0" borderId="0" xfId="0" applyFont="1" applyFill="1" applyAlignment="1">
      <alignment vertical="center"/>
    </xf>
    <xf numFmtId="0" fontId="7" fillId="0" borderId="0" xfId="0" applyFont="1" applyAlignment="1" applyProtection="1">
      <alignment horizontal="left" wrapText="1"/>
      <protection locked="0"/>
    </xf>
    <xf numFmtId="0" fontId="20" fillId="0" borderId="0" xfId="0" applyFont="1" applyAlignment="1">
      <alignment horizontal="left"/>
    </xf>
    <xf numFmtId="0" fontId="7" fillId="0" borderId="0" xfId="0" applyFont="1" applyAlignment="1" applyProtection="1">
      <alignment horizontal="left"/>
    </xf>
    <xf numFmtId="0" fontId="22" fillId="0" borderId="0" xfId="0" applyFont="1" applyFill="1" applyAlignment="1">
      <alignment horizontal="left" vertical="center"/>
    </xf>
    <xf numFmtId="0" fontId="7" fillId="0" borderId="0" xfId="0" applyFont="1" applyAlignment="1" applyProtection="1">
      <alignment horizontal="left" wrapText="1"/>
    </xf>
    <xf numFmtId="0" fontId="19" fillId="0" borderId="9" xfId="4" applyFont="1" applyBorder="1" applyAlignment="1" applyProtection="1">
      <alignment horizontal="right" vertical="top"/>
    </xf>
    <xf numFmtId="0" fontId="19" fillId="0" borderId="10" xfId="4" applyFont="1" applyBorder="1" applyAlignment="1" applyProtection="1">
      <alignment horizontal="right" vertical="top"/>
    </xf>
    <xf numFmtId="0" fontId="7" fillId="0" borderId="11" xfId="0" applyFont="1" applyBorder="1" applyAlignment="1" applyProtection="1">
      <alignment horizontal="center"/>
    </xf>
    <xf numFmtId="0" fontId="7" fillId="0" borderId="12" xfId="0" applyFont="1" applyBorder="1" applyAlignment="1" applyProtection="1">
      <alignment horizontal="center"/>
    </xf>
    <xf numFmtId="0" fontId="7" fillId="0" borderId="13" xfId="0" applyFont="1" applyBorder="1" applyAlignment="1" applyProtection="1">
      <alignment horizontal="center"/>
    </xf>
    <xf numFmtId="0" fontId="7" fillId="0" borderId="14" xfId="0" applyFont="1" applyBorder="1" applyAlignment="1" applyProtection="1">
      <alignment horizontal="center"/>
    </xf>
    <xf numFmtId="0" fontId="17" fillId="0" borderId="0" xfId="4" applyFont="1" applyAlignment="1" applyProtection="1">
      <alignment horizontal="left" vertical="center"/>
    </xf>
    <xf numFmtId="0" fontId="19" fillId="0" borderId="0" xfId="4" applyFont="1" applyAlignment="1" applyProtection="1">
      <alignment horizontal="right" vertical="top"/>
    </xf>
    <xf numFmtId="0" fontId="22" fillId="0" borderId="0" xfId="0" applyFont="1" applyFill="1" applyAlignment="1">
      <alignment vertical="center"/>
    </xf>
    <xf numFmtId="0" fontId="7" fillId="0" borderId="0" xfId="0" applyFont="1" applyAlignment="1" applyProtection="1">
      <alignment horizontal="left" wrapText="1"/>
      <protection locked="0"/>
    </xf>
  </cellXfs>
  <cellStyles count="5">
    <cellStyle name="Ausgabe" xfId="2" builtinId="21"/>
    <cellStyle name="Eingabe" xfId="1" builtinId="20"/>
    <cellStyle name="Link" xfId="4" builtinId="8"/>
    <cellStyle name="Standard" xfId="0" builtinId="0"/>
    <cellStyle name="Standard 2" xfId="3" xr:uid="{00000000-0005-0000-0000-000003000000}"/>
  </cellStyles>
  <dxfs count="48">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strike val="0"/>
      </font>
      <numFmt numFmtId="2" formatCode="0.00"/>
      <fill>
        <patternFill>
          <bgColor rgb="FFC00000"/>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C7CE"/>
        </patternFill>
      </fill>
    </dxf>
    <dxf>
      <font>
        <condense val="0"/>
        <extend val="0"/>
        <color rgb="FF006100"/>
      </font>
      <fill>
        <patternFill>
          <bgColor rgb="FFC6EF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7B64-43BF-B31C-E6F318ED033F}"/>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7B64-43BF-B31C-E6F318ED033F}"/>
            </c:ext>
          </c:extLst>
        </c:ser>
        <c:ser>
          <c:idx val="2"/>
          <c:order val="2"/>
          <c:tx>
            <c:v>D</c:v>
          </c:tx>
          <c:spPr>
            <a:ln w="28575">
              <a:noFill/>
            </a:ln>
          </c:spPr>
          <c:xVal>
            <c:numRef>
              <c:f>'Kraft 55 NR'!$Q$2:$Q$89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7B64-43BF-B31C-E6F318ED033F}"/>
            </c:ext>
          </c:extLst>
        </c:ser>
        <c:ser>
          <c:idx val="3"/>
          <c:order val="3"/>
          <c:tx>
            <c:v>E</c:v>
          </c:tx>
          <c:spPr>
            <a:ln w="28575">
              <a:noFill/>
            </a:ln>
          </c:spPr>
          <c:xVal>
            <c:numRef>
              <c:f>'Kraft 55 NR'!$T$2:$T$90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7B64-43BF-B31C-E6F318ED033F}"/>
            </c:ext>
          </c:extLst>
        </c:ser>
        <c:ser>
          <c:idx val="4"/>
          <c:order val="4"/>
          <c:tx>
            <c:v>G</c:v>
          </c:tx>
          <c:spPr>
            <a:ln w="28575">
              <a:noFill/>
            </a:ln>
          </c:spPr>
          <c:xVal>
            <c:numRef>
              <c:f>'Kraft 55 NR'!$Y$2:$Y$90</c:f>
              <c:numCache>
                <c:formatCode>General</c:formatCode>
                <c:ptCount val="89"/>
                <c:pt idx="0">
                  <c:v>-17.5</c:v>
                </c:pt>
                <c:pt idx="1">
                  <c:v>-10.815479799999999</c:v>
                </c:pt>
                <c:pt idx="2">
                  <c:v>-4.1976870000000002</c:v>
                </c:pt>
                <c:pt idx="3">
                  <c:v>2.3500557999999963</c:v>
                </c:pt>
                <c:pt idx="4">
                  <c:v>8.8150712000000002</c:v>
                </c:pt>
                <c:pt idx="5">
                  <c:v>15.193059200000004</c:v>
                </c:pt>
                <c:pt idx="6">
                  <c:v>21.475692399999996</c:v>
                </c:pt>
                <c:pt idx="7">
                  <c:v>27.667948200000001</c:v>
                </c:pt>
                <c:pt idx="8">
                  <c:v>33.772526600000006</c:v>
                </c:pt>
                <c:pt idx="9">
                  <c:v>39.778772799999992</c:v>
                </c:pt>
                <c:pt idx="10">
                  <c:v>45.692086800000013</c:v>
                </c:pt>
                <c:pt idx="11">
                  <c:v>51.5273234</c:v>
                </c:pt>
                <c:pt idx="12">
                  <c:v>57.272650400000003</c:v>
                </c:pt>
                <c:pt idx="13">
                  <c:v>62.933717800000004</c:v>
                </c:pt>
                <c:pt idx="14">
                  <c:v>68.527780399999997</c:v>
                </c:pt>
                <c:pt idx="15">
                  <c:v>74.047233399999982</c:v>
                </c:pt>
                <c:pt idx="16">
                  <c:v>79.497776800000011</c:v>
                </c:pt>
                <c:pt idx="17">
                  <c:v>84.883360599999989</c:v>
                </c:pt>
                <c:pt idx="18">
                  <c:v>90.202407399999998</c:v>
                </c:pt>
                <c:pt idx="19">
                  <c:v>95.459217199999983</c:v>
                </c:pt>
                <c:pt idx="20">
                  <c:v>100.66141739999999</c:v>
                </c:pt>
                <c:pt idx="21">
                  <c:v>105.80175319999998</c:v>
                </c:pt>
                <c:pt idx="22">
                  <c:v>110.88820200000001</c:v>
                </c:pt>
                <c:pt idx="23">
                  <c:v>115.92241379999999</c:v>
                </c:pt>
                <c:pt idx="24">
                  <c:v>120.8951338</c:v>
                </c:pt>
                <c:pt idx="25">
                  <c:v>125.8133394</c:v>
                </c:pt>
                <c:pt idx="26">
                  <c:v>130.67898060000002</c:v>
                </c:pt>
                <c:pt idx="27">
                  <c:v>135.48613</c:v>
                </c:pt>
                <c:pt idx="28">
                  <c:v>140.23778759999999</c:v>
                </c:pt>
                <c:pt idx="29">
                  <c:v>144.9329534</c:v>
                </c:pt>
                <c:pt idx="30">
                  <c:v>149.56729999999999</c:v>
                </c:pt>
                <c:pt idx="31">
                  <c:v>154.14715480000001</c:v>
                </c:pt>
                <c:pt idx="32">
                  <c:v>158.66654039999997</c:v>
                </c:pt>
                <c:pt idx="33">
                  <c:v>163.1264568</c:v>
                </c:pt>
                <c:pt idx="34">
                  <c:v>167.52790399999998</c:v>
                </c:pt>
                <c:pt idx="35">
                  <c:v>171.86290460000001</c:v>
                </c:pt>
                <c:pt idx="36">
                  <c:v>176.13380860000001</c:v>
                </c:pt>
                <c:pt idx="37">
                  <c:v>180.3455434</c:v>
                </c:pt>
                <c:pt idx="38">
                  <c:v>184.4869042</c:v>
                </c:pt>
                <c:pt idx="39">
                  <c:v>188.56346839999998</c:v>
                </c:pt>
                <c:pt idx="40">
                  <c:v>192.57558600000002</c:v>
                </c:pt>
                <c:pt idx="41">
                  <c:v>196.51100219999998</c:v>
                </c:pt>
                <c:pt idx="42">
                  <c:v>200.3759944</c:v>
                </c:pt>
                <c:pt idx="43">
                  <c:v>204.17618999999999</c:v>
                </c:pt>
                <c:pt idx="44">
                  <c:v>207.90003420000002</c:v>
                </c:pt>
                <c:pt idx="45">
                  <c:v>211.54712700000002</c:v>
                </c:pt>
                <c:pt idx="46">
                  <c:v>215.12942319999996</c:v>
                </c:pt>
                <c:pt idx="47">
                  <c:v>218.62276319999998</c:v>
                </c:pt>
                <c:pt idx="48">
                  <c:v>222.03900179999999</c:v>
                </c:pt>
                <c:pt idx="49">
                  <c:v>225.38516639999997</c:v>
                </c:pt>
                <c:pt idx="50">
                  <c:v>228.6416748</c:v>
                </c:pt>
                <c:pt idx="51">
                  <c:v>231.82705920000001</c:v>
                </c:pt>
                <c:pt idx="52">
                  <c:v>234.9227874</c:v>
                </c:pt>
                <c:pt idx="53">
                  <c:v>237.93648680000001</c:v>
                </c:pt>
                <c:pt idx="54">
                  <c:v>240.86545740000003</c:v>
                </c:pt>
                <c:pt idx="55">
                  <c:v>243.71139919999996</c:v>
                </c:pt>
                <c:pt idx="56">
                  <c:v>246.46763479999998</c:v>
                </c:pt>
                <c:pt idx="57">
                  <c:v>249.14119159999996</c:v>
                </c:pt>
                <c:pt idx="58">
                  <c:v>251.72369220000002</c:v>
                </c:pt>
                <c:pt idx="59">
                  <c:v>254.21753659999993</c:v>
                </c:pt>
                <c:pt idx="60">
                  <c:v>256.62032480000005</c:v>
                </c:pt>
                <c:pt idx="61">
                  <c:v>258.9341068</c:v>
                </c:pt>
                <c:pt idx="62">
                  <c:v>261.15155519999996</c:v>
                </c:pt>
                <c:pt idx="63">
                  <c:v>263.27829740000004</c:v>
                </c:pt>
                <c:pt idx="64">
                  <c:v>265.31533339999999</c:v>
                </c:pt>
                <c:pt idx="65">
                  <c:v>267.24905840000002</c:v>
                </c:pt>
                <c:pt idx="66">
                  <c:v>269.09342719999995</c:v>
                </c:pt>
                <c:pt idx="67">
                  <c:v>270.84041239999999</c:v>
                </c:pt>
                <c:pt idx="68">
                  <c:v>272.49141399999996</c:v>
                </c:pt>
                <c:pt idx="69">
                  <c:v>274.03975459999998</c:v>
                </c:pt>
                <c:pt idx="70">
                  <c:v>275.49668899999995</c:v>
                </c:pt>
                <c:pt idx="71">
                  <c:v>276.85658979999999</c:v>
                </c:pt>
                <c:pt idx="72">
                  <c:v>278.1141796</c:v>
                </c:pt>
                <c:pt idx="73">
                  <c:v>279.26775839999999</c:v>
                </c:pt>
                <c:pt idx="74">
                  <c:v>280.32430359999995</c:v>
                </c:pt>
                <c:pt idx="75">
                  <c:v>281.27783779999999</c:v>
                </c:pt>
                <c:pt idx="76">
                  <c:v>282.13298839999999</c:v>
                </c:pt>
                <c:pt idx="77">
                  <c:v>282.87850059999994</c:v>
                </c:pt>
                <c:pt idx="78">
                  <c:v>283.52627919999998</c:v>
                </c:pt>
                <c:pt idx="79">
                  <c:v>284.07532419999995</c:v>
                </c:pt>
                <c:pt idx="80">
                  <c:v>284.50775340000001</c:v>
                </c:pt>
                <c:pt idx="81">
                  <c:v>284.84209899999996</c:v>
                </c:pt>
                <c:pt idx="82">
                  <c:v>285.07143359999998</c:v>
                </c:pt>
                <c:pt idx="83">
                  <c:v>285.19470719999998</c:v>
                </c:pt>
                <c:pt idx="84">
                  <c:v>285.21291980000001</c:v>
                </c:pt>
                <c:pt idx="85">
                  <c:v>285.11949399999997</c:v>
                </c:pt>
                <c:pt idx="86">
                  <c:v>284.92493459999997</c:v>
                </c:pt>
                <c:pt idx="87">
                  <c:v>284.61703679999999</c:v>
                </c:pt>
                <c:pt idx="88">
                  <c:v>284.20207800000003</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7B64-43BF-B31C-E6F318ED033F}"/>
            </c:ext>
          </c:extLst>
        </c:ser>
        <c:ser>
          <c:idx val="5"/>
          <c:order val="5"/>
          <c:tx>
            <c:v>H</c:v>
          </c:tx>
          <c:spPr>
            <a:ln w="28575">
              <a:noFill/>
            </a:ln>
          </c:spPr>
          <c:xVal>
            <c:numRef>
              <c:f>'Kraft 55 NR'!$AG$2:$AG$89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7B64-43BF-B31C-E6F318ED033F}"/>
            </c:ext>
          </c:extLst>
        </c:ser>
        <c:ser>
          <c:idx val="6"/>
          <c:order val="6"/>
          <c:tx>
            <c:v>F</c:v>
          </c:tx>
          <c:spPr>
            <a:ln w="28575">
              <a:noFill/>
            </a:ln>
          </c:spPr>
          <c:xVal>
            <c:numRef>
              <c:f>'Kraft 55 NR'!$V$2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7B64-43BF-B31C-E6F318ED033F}"/>
            </c:ext>
          </c:extLst>
        </c:ser>
        <c:ser>
          <c:idx val="7"/>
          <c:order val="7"/>
          <c:tx>
            <c:v>GD</c:v>
          </c:tx>
          <c:spPr>
            <a:ln w="28575">
              <a:noFill/>
            </a:ln>
          </c:spPr>
          <c:xVal>
            <c:numRef>
              <c:f>'Kraft 55 NR'!$AA$2:$AA$90</c:f>
              <c:numCache>
                <c:formatCode>General</c:formatCode>
                <c:ptCount val="89"/>
                <c:pt idx="0">
                  <c:v>13.4</c:v>
                </c:pt>
                <c:pt idx="1">
                  <c:v>19.016786000000003</c:v>
                </c:pt>
                <c:pt idx="2">
                  <c:v>24.55941</c:v>
                </c:pt>
                <c:pt idx="3">
                  <c:v>30.021478000000002</c:v>
                </c:pt>
                <c:pt idx="4">
                  <c:v>35.393383999999998</c:v>
                </c:pt>
                <c:pt idx="5">
                  <c:v>40.669592000000009</c:v>
                </c:pt>
                <c:pt idx="6">
                  <c:v>45.844228000000001</c:v>
                </c:pt>
                <c:pt idx="7">
                  <c:v>50.920434</c:v>
                </c:pt>
                <c:pt idx="8">
                  <c:v>55.899674000000005</c:v>
                </c:pt>
                <c:pt idx="9">
                  <c:v>60.776200000000003</c:v>
                </c:pt>
                <c:pt idx="10">
                  <c:v>65.552940000000007</c:v>
                </c:pt>
                <c:pt idx="11">
                  <c:v>70.244786000000005</c:v>
                </c:pt>
                <c:pt idx="12">
                  <c:v>74.841704000000007</c:v>
                </c:pt>
                <c:pt idx="13">
                  <c:v>79.349962000000005</c:v>
                </c:pt>
                <c:pt idx="14">
                  <c:v>83.784380000000013</c:v>
                </c:pt>
                <c:pt idx="15">
                  <c:v>88.140405999999984</c:v>
                </c:pt>
                <c:pt idx="16">
                  <c:v>92.422504000000018</c:v>
                </c:pt>
                <c:pt idx="17">
                  <c:v>96.636478000000011</c:v>
                </c:pt>
                <c:pt idx="18">
                  <c:v>100.780114</c:v>
                </c:pt>
                <c:pt idx="19">
                  <c:v>104.858948</c:v>
                </c:pt>
                <c:pt idx="20">
                  <c:v>108.87939</c:v>
                </c:pt>
                <c:pt idx="21">
                  <c:v>112.83662000000001</c:v>
                </c:pt>
                <c:pt idx="22">
                  <c:v>116.73678000000001</c:v>
                </c:pt>
                <c:pt idx="23">
                  <c:v>120.582138</c:v>
                </c:pt>
                <c:pt idx="24">
                  <c:v>124.36587400000001</c:v>
                </c:pt>
                <c:pt idx="25">
                  <c:v>128.09313</c:v>
                </c:pt>
                <c:pt idx="26">
                  <c:v>131.76771000000002</c:v>
                </c:pt>
                <c:pt idx="27">
                  <c:v>135.383668</c:v>
                </c:pt>
                <c:pt idx="28">
                  <c:v>138.94400400000001</c:v>
                </c:pt>
                <c:pt idx="29">
                  <c:v>142.44771800000001</c:v>
                </c:pt>
                <c:pt idx="30">
                  <c:v>145.89293599999999</c:v>
                </c:pt>
                <c:pt idx="31">
                  <c:v>149.28353200000004</c:v>
                </c:pt>
                <c:pt idx="32">
                  <c:v>152.615364</c:v>
                </c:pt>
                <c:pt idx="33">
                  <c:v>155.889432</c:v>
                </c:pt>
                <c:pt idx="34">
                  <c:v>159.10673599999998</c:v>
                </c:pt>
                <c:pt idx="35">
                  <c:v>162.261134</c:v>
                </c:pt>
                <c:pt idx="36">
                  <c:v>165.35435800000002</c:v>
                </c:pt>
                <c:pt idx="37">
                  <c:v>168.39135400000001</c:v>
                </c:pt>
                <c:pt idx="38">
                  <c:v>171.36149800000001</c:v>
                </c:pt>
                <c:pt idx="39">
                  <c:v>174.27100399999998</c:v>
                </c:pt>
                <c:pt idx="40">
                  <c:v>177.11960399999998</c:v>
                </c:pt>
                <c:pt idx="41">
                  <c:v>179.89747799999998</c:v>
                </c:pt>
                <c:pt idx="42">
                  <c:v>182.61030400000004</c:v>
                </c:pt>
                <c:pt idx="43">
                  <c:v>185.26249200000001</c:v>
                </c:pt>
                <c:pt idx="44">
                  <c:v>187.84368600000002</c:v>
                </c:pt>
                <c:pt idx="45">
                  <c:v>190.35595800000002</c:v>
                </c:pt>
                <c:pt idx="46">
                  <c:v>192.80759199999997</c:v>
                </c:pt>
                <c:pt idx="47">
                  <c:v>195.17867999999999</c:v>
                </c:pt>
                <c:pt idx="48">
                  <c:v>197.48111400000005</c:v>
                </c:pt>
                <c:pt idx="49">
                  <c:v>199.718232</c:v>
                </c:pt>
                <c:pt idx="50">
                  <c:v>201.87533999999999</c:v>
                </c:pt>
                <c:pt idx="51">
                  <c:v>203.96793600000001</c:v>
                </c:pt>
                <c:pt idx="52">
                  <c:v>205.98052200000004</c:v>
                </c:pt>
                <c:pt idx="53">
                  <c:v>207.91950800000001</c:v>
                </c:pt>
                <c:pt idx="54">
                  <c:v>209.78343000000001</c:v>
                </c:pt>
                <c:pt idx="55">
                  <c:v>211.57275199999998</c:v>
                </c:pt>
                <c:pt idx="56">
                  <c:v>213.28386799999998</c:v>
                </c:pt>
                <c:pt idx="57">
                  <c:v>214.92011599999998</c:v>
                </c:pt>
                <c:pt idx="58">
                  <c:v>216.47742600000004</c:v>
                </c:pt>
                <c:pt idx="59">
                  <c:v>217.95572599999997</c:v>
                </c:pt>
                <c:pt idx="60">
                  <c:v>219.35508800000002</c:v>
                </c:pt>
                <c:pt idx="61">
                  <c:v>220.67570800000001</c:v>
                </c:pt>
                <c:pt idx="62">
                  <c:v>221.912712</c:v>
                </c:pt>
                <c:pt idx="63">
                  <c:v>223.07051000000001</c:v>
                </c:pt>
                <c:pt idx="64">
                  <c:v>224.15010200000003</c:v>
                </c:pt>
                <c:pt idx="65">
                  <c:v>225.14093600000004</c:v>
                </c:pt>
                <c:pt idx="66">
                  <c:v>226.05329599999999</c:v>
                </c:pt>
                <c:pt idx="67">
                  <c:v>226.88284399999998</c:v>
                </c:pt>
                <c:pt idx="68">
                  <c:v>227.62850800000001</c:v>
                </c:pt>
                <c:pt idx="69">
                  <c:v>228.28668200000004</c:v>
                </c:pt>
                <c:pt idx="70">
                  <c:v>228.866186</c:v>
                </c:pt>
                <c:pt idx="71">
                  <c:v>229.36261000000002</c:v>
                </c:pt>
                <c:pt idx="72">
                  <c:v>229.77127600000003</c:v>
                </c:pt>
                <c:pt idx="73">
                  <c:v>230.09172000000004</c:v>
                </c:pt>
                <c:pt idx="74">
                  <c:v>230.32908400000002</c:v>
                </c:pt>
                <c:pt idx="75">
                  <c:v>230.47922600000004</c:v>
                </c:pt>
                <c:pt idx="76">
                  <c:v>230.545556</c:v>
                </c:pt>
                <c:pt idx="77">
                  <c:v>230.51925399999996</c:v>
                </c:pt>
                <c:pt idx="78">
                  <c:v>230.41040800000002</c:v>
                </c:pt>
                <c:pt idx="79">
                  <c:v>230.21801800000003</c:v>
                </c:pt>
                <c:pt idx="80">
                  <c:v>229.92785400000002</c:v>
                </c:pt>
                <c:pt idx="81">
                  <c:v>229.55541399999998</c:v>
                </c:pt>
                <c:pt idx="82">
                  <c:v>229.09375199999999</c:v>
                </c:pt>
                <c:pt idx="83">
                  <c:v>228.54367200000002</c:v>
                </c:pt>
                <c:pt idx="84">
                  <c:v>227.90617400000002</c:v>
                </c:pt>
                <c:pt idx="85">
                  <c:v>227.17404400000001</c:v>
                </c:pt>
                <c:pt idx="86">
                  <c:v>226.35844200000003</c:v>
                </c:pt>
                <c:pt idx="87">
                  <c:v>225.44774400000006</c:v>
                </c:pt>
                <c:pt idx="88">
                  <c:v>224.44762799999998</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7B64-43BF-B31C-E6F318ED033F}"/>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3521-4038-8E59-62F5FC279091}"/>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3521-4038-8E59-62F5FC279091}"/>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3521-4038-8E59-62F5FC279091}"/>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3521-4038-8E59-62F5FC279091}"/>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3521-4038-8E59-62F5FC279091}"/>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D034-4BAC-A0DC-D44F8C37D9FE}"/>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D034-4BAC-A0DC-D44F8C37D9FE}"/>
            </c:ext>
          </c:extLst>
        </c:ser>
        <c:ser>
          <c:idx val="2"/>
          <c:order val="2"/>
          <c:tx>
            <c:v>D</c:v>
          </c:tx>
          <c:spPr>
            <a:ln w="28575">
              <a:noFill/>
            </a:ln>
          </c:spPr>
          <c:xVal>
            <c:numRef>
              <c:f>'Kraft 55 NR'!$Q$2:$Q$89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D034-4BAC-A0DC-D44F8C37D9FE}"/>
            </c:ext>
          </c:extLst>
        </c:ser>
        <c:ser>
          <c:idx val="3"/>
          <c:order val="3"/>
          <c:tx>
            <c:v>E</c:v>
          </c:tx>
          <c:spPr>
            <a:ln w="28575">
              <a:noFill/>
            </a:ln>
          </c:spPr>
          <c:xVal>
            <c:numRef>
              <c:f>'Kraft 55 NR'!$T$2:$T$90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D034-4BAC-A0DC-D44F8C37D9FE}"/>
            </c:ext>
          </c:extLst>
        </c:ser>
        <c:ser>
          <c:idx val="4"/>
          <c:order val="4"/>
          <c:tx>
            <c:v>G</c:v>
          </c:tx>
          <c:spPr>
            <a:ln w="28575">
              <a:noFill/>
            </a:ln>
          </c:spPr>
          <c:xVal>
            <c:numRef>
              <c:f>'Kraft 55 NR'!$Y$2:$Y$90</c:f>
              <c:numCache>
                <c:formatCode>General</c:formatCode>
                <c:ptCount val="89"/>
                <c:pt idx="0">
                  <c:v>-17.5</c:v>
                </c:pt>
                <c:pt idx="1">
                  <c:v>-10.815479799999999</c:v>
                </c:pt>
                <c:pt idx="2">
                  <c:v>-4.1976870000000002</c:v>
                </c:pt>
                <c:pt idx="3">
                  <c:v>2.3500557999999963</c:v>
                </c:pt>
                <c:pt idx="4">
                  <c:v>8.8150712000000002</c:v>
                </c:pt>
                <c:pt idx="5">
                  <c:v>15.193059200000004</c:v>
                </c:pt>
                <c:pt idx="6">
                  <c:v>21.475692399999996</c:v>
                </c:pt>
                <c:pt idx="7">
                  <c:v>27.667948200000001</c:v>
                </c:pt>
                <c:pt idx="8">
                  <c:v>33.772526600000006</c:v>
                </c:pt>
                <c:pt idx="9">
                  <c:v>39.778772799999992</c:v>
                </c:pt>
                <c:pt idx="10">
                  <c:v>45.692086800000013</c:v>
                </c:pt>
                <c:pt idx="11">
                  <c:v>51.5273234</c:v>
                </c:pt>
                <c:pt idx="12">
                  <c:v>57.272650400000003</c:v>
                </c:pt>
                <c:pt idx="13">
                  <c:v>62.933717800000004</c:v>
                </c:pt>
                <c:pt idx="14">
                  <c:v>68.527780399999997</c:v>
                </c:pt>
                <c:pt idx="15">
                  <c:v>74.047233399999982</c:v>
                </c:pt>
                <c:pt idx="16">
                  <c:v>79.497776800000011</c:v>
                </c:pt>
                <c:pt idx="17">
                  <c:v>84.883360599999989</c:v>
                </c:pt>
                <c:pt idx="18">
                  <c:v>90.202407399999998</c:v>
                </c:pt>
                <c:pt idx="19">
                  <c:v>95.459217199999983</c:v>
                </c:pt>
                <c:pt idx="20">
                  <c:v>100.66141739999999</c:v>
                </c:pt>
                <c:pt idx="21">
                  <c:v>105.80175319999998</c:v>
                </c:pt>
                <c:pt idx="22">
                  <c:v>110.88820200000001</c:v>
                </c:pt>
                <c:pt idx="23">
                  <c:v>115.92241379999999</c:v>
                </c:pt>
                <c:pt idx="24">
                  <c:v>120.8951338</c:v>
                </c:pt>
                <c:pt idx="25">
                  <c:v>125.8133394</c:v>
                </c:pt>
                <c:pt idx="26">
                  <c:v>130.67898060000002</c:v>
                </c:pt>
                <c:pt idx="27">
                  <c:v>135.48613</c:v>
                </c:pt>
                <c:pt idx="28">
                  <c:v>140.23778759999999</c:v>
                </c:pt>
                <c:pt idx="29">
                  <c:v>144.9329534</c:v>
                </c:pt>
                <c:pt idx="30">
                  <c:v>149.56729999999999</c:v>
                </c:pt>
                <c:pt idx="31">
                  <c:v>154.14715480000001</c:v>
                </c:pt>
                <c:pt idx="32">
                  <c:v>158.66654039999997</c:v>
                </c:pt>
                <c:pt idx="33">
                  <c:v>163.1264568</c:v>
                </c:pt>
                <c:pt idx="34">
                  <c:v>167.52790399999998</c:v>
                </c:pt>
                <c:pt idx="35">
                  <c:v>171.86290460000001</c:v>
                </c:pt>
                <c:pt idx="36">
                  <c:v>176.13380860000001</c:v>
                </c:pt>
                <c:pt idx="37">
                  <c:v>180.3455434</c:v>
                </c:pt>
                <c:pt idx="38">
                  <c:v>184.4869042</c:v>
                </c:pt>
                <c:pt idx="39">
                  <c:v>188.56346839999998</c:v>
                </c:pt>
                <c:pt idx="40">
                  <c:v>192.57558600000002</c:v>
                </c:pt>
                <c:pt idx="41">
                  <c:v>196.51100219999998</c:v>
                </c:pt>
                <c:pt idx="42">
                  <c:v>200.3759944</c:v>
                </c:pt>
                <c:pt idx="43">
                  <c:v>204.17618999999999</c:v>
                </c:pt>
                <c:pt idx="44">
                  <c:v>207.90003420000002</c:v>
                </c:pt>
                <c:pt idx="45">
                  <c:v>211.54712700000002</c:v>
                </c:pt>
                <c:pt idx="46">
                  <c:v>215.12942319999996</c:v>
                </c:pt>
                <c:pt idx="47">
                  <c:v>218.62276319999998</c:v>
                </c:pt>
                <c:pt idx="48">
                  <c:v>222.03900179999999</c:v>
                </c:pt>
                <c:pt idx="49">
                  <c:v>225.38516639999997</c:v>
                </c:pt>
                <c:pt idx="50">
                  <c:v>228.6416748</c:v>
                </c:pt>
                <c:pt idx="51">
                  <c:v>231.82705920000001</c:v>
                </c:pt>
                <c:pt idx="52">
                  <c:v>234.9227874</c:v>
                </c:pt>
                <c:pt idx="53">
                  <c:v>237.93648680000001</c:v>
                </c:pt>
                <c:pt idx="54">
                  <c:v>240.86545740000003</c:v>
                </c:pt>
                <c:pt idx="55">
                  <c:v>243.71139919999996</c:v>
                </c:pt>
                <c:pt idx="56">
                  <c:v>246.46763479999998</c:v>
                </c:pt>
                <c:pt idx="57">
                  <c:v>249.14119159999996</c:v>
                </c:pt>
                <c:pt idx="58">
                  <c:v>251.72369220000002</c:v>
                </c:pt>
                <c:pt idx="59">
                  <c:v>254.21753659999993</c:v>
                </c:pt>
                <c:pt idx="60">
                  <c:v>256.62032480000005</c:v>
                </c:pt>
                <c:pt idx="61">
                  <c:v>258.9341068</c:v>
                </c:pt>
                <c:pt idx="62">
                  <c:v>261.15155519999996</c:v>
                </c:pt>
                <c:pt idx="63">
                  <c:v>263.27829740000004</c:v>
                </c:pt>
                <c:pt idx="64">
                  <c:v>265.31533339999999</c:v>
                </c:pt>
                <c:pt idx="65">
                  <c:v>267.24905840000002</c:v>
                </c:pt>
                <c:pt idx="66">
                  <c:v>269.09342719999995</c:v>
                </c:pt>
                <c:pt idx="67">
                  <c:v>270.84041239999999</c:v>
                </c:pt>
                <c:pt idx="68">
                  <c:v>272.49141399999996</c:v>
                </c:pt>
                <c:pt idx="69">
                  <c:v>274.03975459999998</c:v>
                </c:pt>
                <c:pt idx="70">
                  <c:v>275.49668899999995</c:v>
                </c:pt>
                <c:pt idx="71">
                  <c:v>276.85658979999999</c:v>
                </c:pt>
                <c:pt idx="72">
                  <c:v>278.1141796</c:v>
                </c:pt>
                <c:pt idx="73">
                  <c:v>279.26775839999999</c:v>
                </c:pt>
                <c:pt idx="74">
                  <c:v>280.32430359999995</c:v>
                </c:pt>
                <c:pt idx="75">
                  <c:v>281.27783779999999</c:v>
                </c:pt>
                <c:pt idx="76">
                  <c:v>282.13298839999999</c:v>
                </c:pt>
                <c:pt idx="77">
                  <c:v>282.87850059999994</c:v>
                </c:pt>
                <c:pt idx="78">
                  <c:v>283.52627919999998</c:v>
                </c:pt>
                <c:pt idx="79">
                  <c:v>284.07532419999995</c:v>
                </c:pt>
                <c:pt idx="80">
                  <c:v>284.50775340000001</c:v>
                </c:pt>
                <c:pt idx="81">
                  <c:v>284.84209899999996</c:v>
                </c:pt>
                <c:pt idx="82">
                  <c:v>285.07143359999998</c:v>
                </c:pt>
                <c:pt idx="83">
                  <c:v>285.19470719999998</c:v>
                </c:pt>
                <c:pt idx="84">
                  <c:v>285.21291980000001</c:v>
                </c:pt>
                <c:pt idx="85">
                  <c:v>285.11949399999997</c:v>
                </c:pt>
                <c:pt idx="86">
                  <c:v>284.92493459999997</c:v>
                </c:pt>
                <c:pt idx="87">
                  <c:v>284.61703679999999</c:v>
                </c:pt>
                <c:pt idx="88">
                  <c:v>284.20207800000003</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D034-4BAC-A0DC-D44F8C37D9FE}"/>
            </c:ext>
          </c:extLst>
        </c:ser>
        <c:ser>
          <c:idx val="5"/>
          <c:order val="5"/>
          <c:tx>
            <c:v>H</c:v>
          </c:tx>
          <c:spPr>
            <a:ln w="28575">
              <a:noFill/>
            </a:ln>
          </c:spPr>
          <c:xVal>
            <c:numRef>
              <c:f>'Kraft 55 NR'!$AG$2:$AG$89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D034-4BAC-A0DC-D44F8C37D9FE}"/>
            </c:ext>
          </c:extLst>
        </c:ser>
        <c:ser>
          <c:idx val="6"/>
          <c:order val="6"/>
          <c:tx>
            <c:v>F</c:v>
          </c:tx>
          <c:spPr>
            <a:ln w="28575">
              <a:noFill/>
            </a:ln>
          </c:spPr>
          <c:xVal>
            <c:numRef>
              <c:f>'Kraft 55 NR'!$V$2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D034-4BAC-A0DC-D44F8C37D9FE}"/>
            </c:ext>
          </c:extLst>
        </c:ser>
        <c:ser>
          <c:idx val="7"/>
          <c:order val="7"/>
          <c:tx>
            <c:v>GD</c:v>
          </c:tx>
          <c:spPr>
            <a:ln w="28575">
              <a:noFill/>
            </a:ln>
          </c:spPr>
          <c:xVal>
            <c:numRef>
              <c:f>'Kraft 55 NR'!$AA$2:$AA$90</c:f>
              <c:numCache>
                <c:formatCode>General</c:formatCode>
                <c:ptCount val="89"/>
                <c:pt idx="0">
                  <c:v>13.4</c:v>
                </c:pt>
                <c:pt idx="1">
                  <c:v>19.016786000000003</c:v>
                </c:pt>
                <c:pt idx="2">
                  <c:v>24.55941</c:v>
                </c:pt>
                <c:pt idx="3">
                  <c:v>30.021478000000002</c:v>
                </c:pt>
                <c:pt idx="4">
                  <c:v>35.393383999999998</c:v>
                </c:pt>
                <c:pt idx="5">
                  <c:v>40.669592000000009</c:v>
                </c:pt>
                <c:pt idx="6">
                  <c:v>45.844228000000001</c:v>
                </c:pt>
                <c:pt idx="7">
                  <c:v>50.920434</c:v>
                </c:pt>
                <c:pt idx="8">
                  <c:v>55.899674000000005</c:v>
                </c:pt>
                <c:pt idx="9">
                  <c:v>60.776200000000003</c:v>
                </c:pt>
                <c:pt idx="10">
                  <c:v>65.552940000000007</c:v>
                </c:pt>
                <c:pt idx="11">
                  <c:v>70.244786000000005</c:v>
                </c:pt>
                <c:pt idx="12">
                  <c:v>74.841704000000007</c:v>
                </c:pt>
                <c:pt idx="13">
                  <c:v>79.349962000000005</c:v>
                </c:pt>
                <c:pt idx="14">
                  <c:v>83.784380000000013</c:v>
                </c:pt>
                <c:pt idx="15">
                  <c:v>88.140405999999984</c:v>
                </c:pt>
                <c:pt idx="16">
                  <c:v>92.422504000000018</c:v>
                </c:pt>
                <c:pt idx="17">
                  <c:v>96.636478000000011</c:v>
                </c:pt>
                <c:pt idx="18">
                  <c:v>100.780114</c:v>
                </c:pt>
                <c:pt idx="19">
                  <c:v>104.858948</c:v>
                </c:pt>
                <c:pt idx="20">
                  <c:v>108.87939</c:v>
                </c:pt>
                <c:pt idx="21">
                  <c:v>112.83662000000001</c:v>
                </c:pt>
                <c:pt idx="22">
                  <c:v>116.73678000000001</c:v>
                </c:pt>
                <c:pt idx="23">
                  <c:v>120.582138</c:v>
                </c:pt>
                <c:pt idx="24">
                  <c:v>124.36587400000001</c:v>
                </c:pt>
                <c:pt idx="25">
                  <c:v>128.09313</c:v>
                </c:pt>
                <c:pt idx="26">
                  <c:v>131.76771000000002</c:v>
                </c:pt>
                <c:pt idx="27">
                  <c:v>135.383668</c:v>
                </c:pt>
                <c:pt idx="28">
                  <c:v>138.94400400000001</c:v>
                </c:pt>
                <c:pt idx="29">
                  <c:v>142.44771800000001</c:v>
                </c:pt>
                <c:pt idx="30">
                  <c:v>145.89293599999999</c:v>
                </c:pt>
                <c:pt idx="31">
                  <c:v>149.28353200000004</c:v>
                </c:pt>
                <c:pt idx="32">
                  <c:v>152.615364</c:v>
                </c:pt>
                <c:pt idx="33">
                  <c:v>155.889432</c:v>
                </c:pt>
                <c:pt idx="34">
                  <c:v>159.10673599999998</c:v>
                </c:pt>
                <c:pt idx="35">
                  <c:v>162.261134</c:v>
                </c:pt>
                <c:pt idx="36">
                  <c:v>165.35435800000002</c:v>
                </c:pt>
                <c:pt idx="37">
                  <c:v>168.39135400000001</c:v>
                </c:pt>
                <c:pt idx="38">
                  <c:v>171.36149800000001</c:v>
                </c:pt>
                <c:pt idx="39">
                  <c:v>174.27100399999998</c:v>
                </c:pt>
                <c:pt idx="40">
                  <c:v>177.11960399999998</c:v>
                </c:pt>
                <c:pt idx="41">
                  <c:v>179.89747799999998</c:v>
                </c:pt>
                <c:pt idx="42">
                  <c:v>182.61030400000004</c:v>
                </c:pt>
                <c:pt idx="43">
                  <c:v>185.26249200000001</c:v>
                </c:pt>
                <c:pt idx="44">
                  <c:v>187.84368600000002</c:v>
                </c:pt>
                <c:pt idx="45">
                  <c:v>190.35595800000002</c:v>
                </c:pt>
                <c:pt idx="46">
                  <c:v>192.80759199999997</c:v>
                </c:pt>
                <c:pt idx="47">
                  <c:v>195.17867999999999</c:v>
                </c:pt>
                <c:pt idx="48">
                  <c:v>197.48111400000005</c:v>
                </c:pt>
                <c:pt idx="49">
                  <c:v>199.718232</c:v>
                </c:pt>
                <c:pt idx="50">
                  <c:v>201.87533999999999</c:v>
                </c:pt>
                <c:pt idx="51">
                  <c:v>203.96793600000001</c:v>
                </c:pt>
                <c:pt idx="52">
                  <c:v>205.98052200000004</c:v>
                </c:pt>
                <c:pt idx="53">
                  <c:v>207.91950800000001</c:v>
                </c:pt>
                <c:pt idx="54">
                  <c:v>209.78343000000001</c:v>
                </c:pt>
                <c:pt idx="55">
                  <c:v>211.57275199999998</c:v>
                </c:pt>
                <c:pt idx="56">
                  <c:v>213.28386799999998</c:v>
                </c:pt>
                <c:pt idx="57">
                  <c:v>214.92011599999998</c:v>
                </c:pt>
                <c:pt idx="58">
                  <c:v>216.47742600000004</c:v>
                </c:pt>
                <c:pt idx="59">
                  <c:v>217.95572599999997</c:v>
                </c:pt>
                <c:pt idx="60">
                  <c:v>219.35508800000002</c:v>
                </c:pt>
                <c:pt idx="61">
                  <c:v>220.67570800000001</c:v>
                </c:pt>
                <c:pt idx="62">
                  <c:v>221.912712</c:v>
                </c:pt>
                <c:pt idx="63">
                  <c:v>223.07051000000001</c:v>
                </c:pt>
                <c:pt idx="64">
                  <c:v>224.15010200000003</c:v>
                </c:pt>
                <c:pt idx="65">
                  <c:v>225.14093600000004</c:v>
                </c:pt>
                <c:pt idx="66">
                  <c:v>226.05329599999999</c:v>
                </c:pt>
                <c:pt idx="67">
                  <c:v>226.88284399999998</c:v>
                </c:pt>
                <c:pt idx="68">
                  <c:v>227.62850800000001</c:v>
                </c:pt>
                <c:pt idx="69">
                  <c:v>228.28668200000004</c:v>
                </c:pt>
                <c:pt idx="70">
                  <c:v>228.866186</c:v>
                </c:pt>
                <c:pt idx="71">
                  <c:v>229.36261000000002</c:v>
                </c:pt>
                <c:pt idx="72">
                  <c:v>229.77127600000003</c:v>
                </c:pt>
                <c:pt idx="73">
                  <c:v>230.09172000000004</c:v>
                </c:pt>
                <c:pt idx="74">
                  <c:v>230.32908400000002</c:v>
                </c:pt>
                <c:pt idx="75">
                  <c:v>230.47922600000004</c:v>
                </c:pt>
                <c:pt idx="76">
                  <c:v>230.545556</c:v>
                </c:pt>
                <c:pt idx="77">
                  <c:v>230.51925399999996</c:v>
                </c:pt>
                <c:pt idx="78">
                  <c:v>230.41040800000002</c:v>
                </c:pt>
                <c:pt idx="79">
                  <c:v>230.21801800000003</c:v>
                </c:pt>
                <c:pt idx="80">
                  <c:v>229.92785400000002</c:v>
                </c:pt>
                <c:pt idx="81">
                  <c:v>229.55541399999998</c:v>
                </c:pt>
                <c:pt idx="82">
                  <c:v>229.09375199999999</c:v>
                </c:pt>
                <c:pt idx="83">
                  <c:v>228.54367200000002</c:v>
                </c:pt>
                <c:pt idx="84">
                  <c:v>227.90617400000002</c:v>
                </c:pt>
                <c:pt idx="85">
                  <c:v>227.17404400000001</c:v>
                </c:pt>
                <c:pt idx="86">
                  <c:v>226.35844200000003</c:v>
                </c:pt>
                <c:pt idx="87">
                  <c:v>225.44774400000006</c:v>
                </c:pt>
                <c:pt idx="88">
                  <c:v>224.44762799999998</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D034-4BAC-A0DC-D44F8C37D9FE}"/>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DFAD-429F-9744-6225082C2234}"/>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DFAD-429F-9744-6225082C2234}"/>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DFAD-429F-9744-6225082C2234}"/>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DFAD-429F-9744-6225082C2234}"/>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DFAD-429F-9744-6225082C2234}"/>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C5E3-414B-A142-6722B9F8D5A4}"/>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C5E3-414B-A142-6722B9F8D5A4}"/>
            </c:ext>
          </c:extLst>
        </c:ser>
        <c:ser>
          <c:idx val="2"/>
          <c:order val="2"/>
          <c:tx>
            <c:v>D</c:v>
          </c:tx>
          <c:spPr>
            <a:ln w="28575">
              <a:noFill/>
            </a:ln>
          </c:spPr>
          <c:xVal>
            <c:numRef>
              <c:f>'Kraft 55 NR'!$Q$2:$Q$89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C5E3-414B-A142-6722B9F8D5A4}"/>
            </c:ext>
          </c:extLst>
        </c:ser>
        <c:ser>
          <c:idx val="3"/>
          <c:order val="3"/>
          <c:tx>
            <c:v>E</c:v>
          </c:tx>
          <c:spPr>
            <a:ln w="28575">
              <a:noFill/>
            </a:ln>
          </c:spPr>
          <c:xVal>
            <c:numRef>
              <c:f>'Kraft 55 NR'!$T$2:$T$90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C5E3-414B-A142-6722B9F8D5A4}"/>
            </c:ext>
          </c:extLst>
        </c:ser>
        <c:ser>
          <c:idx val="4"/>
          <c:order val="4"/>
          <c:tx>
            <c:v>G</c:v>
          </c:tx>
          <c:spPr>
            <a:ln w="28575">
              <a:noFill/>
            </a:ln>
          </c:spPr>
          <c:xVal>
            <c:numRef>
              <c:f>'Kraft 55 NR'!$Y$2:$Y$90</c:f>
              <c:numCache>
                <c:formatCode>General</c:formatCode>
                <c:ptCount val="89"/>
                <c:pt idx="0">
                  <c:v>-17.5</c:v>
                </c:pt>
                <c:pt idx="1">
                  <c:v>-10.815479799999999</c:v>
                </c:pt>
                <c:pt idx="2">
                  <c:v>-4.1976870000000002</c:v>
                </c:pt>
                <c:pt idx="3">
                  <c:v>2.3500557999999963</c:v>
                </c:pt>
                <c:pt idx="4">
                  <c:v>8.8150712000000002</c:v>
                </c:pt>
                <c:pt idx="5">
                  <c:v>15.193059200000004</c:v>
                </c:pt>
                <c:pt idx="6">
                  <c:v>21.475692399999996</c:v>
                </c:pt>
                <c:pt idx="7">
                  <c:v>27.667948200000001</c:v>
                </c:pt>
                <c:pt idx="8">
                  <c:v>33.772526600000006</c:v>
                </c:pt>
                <c:pt idx="9">
                  <c:v>39.778772799999992</c:v>
                </c:pt>
                <c:pt idx="10">
                  <c:v>45.692086800000013</c:v>
                </c:pt>
                <c:pt idx="11">
                  <c:v>51.5273234</c:v>
                </c:pt>
                <c:pt idx="12">
                  <c:v>57.272650400000003</c:v>
                </c:pt>
                <c:pt idx="13">
                  <c:v>62.933717800000004</c:v>
                </c:pt>
                <c:pt idx="14">
                  <c:v>68.527780399999997</c:v>
                </c:pt>
                <c:pt idx="15">
                  <c:v>74.047233399999982</c:v>
                </c:pt>
                <c:pt idx="16">
                  <c:v>79.497776800000011</c:v>
                </c:pt>
                <c:pt idx="17">
                  <c:v>84.883360599999989</c:v>
                </c:pt>
                <c:pt idx="18">
                  <c:v>90.202407399999998</c:v>
                </c:pt>
                <c:pt idx="19">
                  <c:v>95.459217199999983</c:v>
                </c:pt>
                <c:pt idx="20">
                  <c:v>100.66141739999999</c:v>
                </c:pt>
                <c:pt idx="21">
                  <c:v>105.80175319999998</c:v>
                </c:pt>
                <c:pt idx="22">
                  <c:v>110.88820200000001</c:v>
                </c:pt>
                <c:pt idx="23">
                  <c:v>115.92241379999999</c:v>
                </c:pt>
                <c:pt idx="24">
                  <c:v>120.8951338</c:v>
                </c:pt>
                <c:pt idx="25">
                  <c:v>125.8133394</c:v>
                </c:pt>
                <c:pt idx="26">
                  <c:v>130.67898060000002</c:v>
                </c:pt>
                <c:pt idx="27">
                  <c:v>135.48613</c:v>
                </c:pt>
                <c:pt idx="28">
                  <c:v>140.23778759999999</c:v>
                </c:pt>
                <c:pt idx="29">
                  <c:v>144.9329534</c:v>
                </c:pt>
                <c:pt idx="30">
                  <c:v>149.56729999999999</c:v>
                </c:pt>
                <c:pt idx="31">
                  <c:v>154.14715480000001</c:v>
                </c:pt>
                <c:pt idx="32">
                  <c:v>158.66654039999997</c:v>
                </c:pt>
                <c:pt idx="33">
                  <c:v>163.1264568</c:v>
                </c:pt>
                <c:pt idx="34">
                  <c:v>167.52790399999998</c:v>
                </c:pt>
                <c:pt idx="35">
                  <c:v>171.86290460000001</c:v>
                </c:pt>
                <c:pt idx="36">
                  <c:v>176.13380860000001</c:v>
                </c:pt>
                <c:pt idx="37">
                  <c:v>180.3455434</c:v>
                </c:pt>
                <c:pt idx="38">
                  <c:v>184.4869042</c:v>
                </c:pt>
                <c:pt idx="39">
                  <c:v>188.56346839999998</c:v>
                </c:pt>
                <c:pt idx="40">
                  <c:v>192.57558600000002</c:v>
                </c:pt>
                <c:pt idx="41">
                  <c:v>196.51100219999998</c:v>
                </c:pt>
                <c:pt idx="42">
                  <c:v>200.3759944</c:v>
                </c:pt>
                <c:pt idx="43">
                  <c:v>204.17618999999999</c:v>
                </c:pt>
                <c:pt idx="44">
                  <c:v>207.90003420000002</c:v>
                </c:pt>
                <c:pt idx="45">
                  <c:v>211.54712700000002</c:v>
                </c:pt>
                <c:pt idx="46">
                  <c:v>215.12942319999996</c:v>
                </c:pt>
                <c:pt idx="47">
                  <c:v>218.62276319999998</c:v>
                </c:pt>
                <c:pt idx="48">
                  <c:v>222.03900179999999</c:v>
                </c:pt>
                <c:pt idx="49">
                  <c:v>225.38516639999997</c:v>
                </c:pt>
                <c:pt idx="50">
                  <c:v>228.6416748</c:v>
                </c:pt>
                <c:pt idx="51">
                  <c:v>231.82705920000001</c:v>
                </c:pt>
                <c:pt idx="52">
                  <c:v>234.9227874</c:v>
                </c:pt>
                <c:pt idx="53">
                  <c:v>237.93648680000001</c:v>
                </c:pt>
                <c:pt idx="54">
                  <c:v>240.86545740000003</c:v>
                </c:pt>
                <c:pt idx="55">
                  <c:v>243.71139919999996</c:v>
                </c:pt>
                <c:pt idx="56">
                  <c:v>246.46763479999998</c:v>
                </c:pt>
                <c:pt idx="57">
                  <c:v>249.14119159999996</c:v>
                </c:pt>
                <c:pt idx="58">
                  <c:v>251.72369220000002</c:v>
                </c:pt>
                <c:pt idx="59">
                  <c:v>254.21753659999993</c:v>
                </c:pt>
                <c:pt idx="60">
                  <c:v>256.62032480000005</c:v>
                </c:pt>
                <c:pt idx="61">
                  <c:v>258.9341068</c:v>
                </c:pt>
                <c:pt idx="62">
                  <c:v>261.15155519999996</c:v>
                </c:pt>
                <c:pt idx="63">
                  <c:v>263.27829740000004</c:v>
                </c:pt>
                <c:pt idx="64">
                  <c:v>265.31533339999999</c:v>
                </c:pt>
                <c:pt idx="65">
                  <c:v>267.24905840000002</c:v>
                </c:pt>
                <c:pt idx="66">
                  <c:v>269.09342719999995</c:v>
                </c:pt>
                <c:pt idx="67">
                  <c:v>270.84041239999999</c:v>
                </c:pt>
                <c:pt idx="68">
                  <c:v>272.49141399999996</c:v>
                </c:pt>
                <c:pt idx="69">
                  <c:v>274.03975459999998</c:v>
                </c:pt>
                <c:pt idx="70">
                  <c:v>275.49668899999995</c:v>
                </c:pt>
                <c:pt idx="71">
                  <c:v>276.85658979999999</c:v>
                </c:pt>
                <c:pt idx="72">
                  <c:v>278.1141796</c:v>
                </c:pt>
                <c:pt idx="73">
                  <c:v>279.26775839999999</c:v>
                </c:pt>
                <c:pt idx="74">
                  <c:v>280.32430359999995</c:v>
                </c:pt>
                <c:pt idx="75">
                  <c:v>281.27783779999999</c:v>
                </c:pt>
                <c:pt idx="76">
                  <c:v>282.13298839999999</c:v>
                </c:pt>
                <c:pt idx="77">
                  <c:v>282.87850059999994</c:v>
                </c:pt>
                <c:pt idx="78">
                  <c:v>283.52627919999998</c:v>
                </c:pt>
                <c:pt idx="79">
                  <c:v>284.07532419999995</c:v>
                </c:pt>
                <c:pt idx="80">
                  <c:v>284.50775340000001</c:v>
                </c:pt>
                <c:pt idx="81">
                  <c:v>284.84209899999996</c:v>
                </c:pt>
                <c:pt idx="82">
                  <c:v>285.07143359999998</c:v>
                </c:pt>
                <c:pt idx="83">
                  <c:v>285.19470719999998</c:v>
                </c:pt>
                <c:pt idx="84">
                  <c:v>285.21291980000001</c:v>
                </c:pt>
                <c:pt idx="85">
                  <c:v>285.11949399999997</c:v>
                </c:pt>
                <c:pt idx="86">
                  <c:v>284.92493459999997</c:v>
                </c:pt>
                <c:pt idx="87">
                  <c:v>284.61703679999999</c:v>
                </c:pt>
                <c:pt idx="88">
                  <c:v>284.20207800000003</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C5E3-414B-A142-6722B9F8D5A4}"/>
            </c:ext>
          </c:extLst>
        </c:ser>
        <c:ser>
          <c:idx val="5"/>
          <c:order val="5"/>
          <c:tx>
            <c:v>H</c:v>
          </c:tx>
          <c:spPr>
            <a:ln w="28575">
              <a:noFill/>
            </a:ln>
          </c:spPr>
          <c:xVal>
            <c:numRef>
              <c:f>'Kraft 55 NR'!$AG$2:$AG$89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C5E3-414B-A142-6722B9F8D5A4}"/>
            </c:ext>
          </c:extLst>
        </c:ser>
        <c:ser>
          <c:idx val="6"/>
          <c:order val="6"/>
          <c:tx>
            <c:v>F</c:v>
          </c:tx>
          <c:spPr>
            <a:ln w="28575">
              <a:noFill/>
            </a:ln>
          </c:spPr>
          <c:xVal>
            <c:numRef>
              <c:f>'Kraft 55 NR'!$V$2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C5E3-414B-A142-6722B9F8D5A4}"/>
            </c:ext>
          </c:extLst>
        </c:ser>
        <c:ser>
          <c:idx val="7"/>
          <c:order val="7"/>
          <c:tx>
            <c:v>GD</c:v>
          </c:tx>
          <c:spPr>
            <a:ln w="28575">
              <a:noFill/>
            </a:ln>
          </c:spPr>
          <c:xVal>
            <c:numRef>
              <c:f>'Kraft 55 NR'!$AA$2:$AA$90</c:f>
              <c:numCache>
                <c:formatCode>General</c:formatCode>
                <c:ptCount val="89"/>
                <c:pt idx="0">
                  <c:v>13.4</c:v>
                </c:pt>
                <c:pt idx="1">
                  <c:v>19.016786000000003</c:v>
                </c:pt>
                <c:pt idx="2">
                  <c:v>24.55941</c:v>
                </c:pt>
                <c:pt idx="3">
                  <c:v>30.021478000000002</c:v>
                </c:pt>
                <c:pt idx="4">
                  <c:v>35.393383999999998</c:v>
                </c:pt>
                <c:pt idx="5">
                  <c:v>40.669592000000009</c:v>
                </c:pt>
                <c:pt idx="6">
                  <c:v>45.844228000000001</c:v>
                </c:pt>
                <c:pt idx="7">
                  <c:v>50.920434</c:v>
                </c:pt>
                <c:pt idx="8">
                  <c:v>55.899674000000005</c:v>
                </c:pt>
                <c:pt idx="9">
                  <c:v>60.776200000000003</c:v>
                </c:pt>
                <c:pt idx="10">
                  <c:v>65.552940000000007</c:v>
                </c:pt>
                <c:pt idx="11">
                  <c:v>70.244786000000005</c:v>
                </c:pt>
                <c:pt idx="12">
                  <c:v>74.841704000000007</c:v>
                </c:pt>
                <c:pt idx="13">
                  <c:v>79.349962000000005</c:v>
                </c:pt>
                <c:pt idx="14">
                  <c:v>83.784380000000013</c:v>
                </c:pt>
                <c:pt idx="15">
                  <c:v>88.140405999999984</c:v>
                </c:pt>
                <c:pt idx="16">
                  <c:v>92.422504000000018</c:v>
                </c:pt>
                <c:pt idx="17">
                  <c:v>96.636478000000011</c:v>
                </c:pt>
                <c:pt idx="18">
                  <c:v>100.780114</c:v>
                </c:pt>
                <c:pt idx="19">
                  <c:v>104.858948</c:v>
                </c:pt>
                <c:pt idx="20">
                  <c:v>108.87939</c:v>
                </c:pt>
                <c:pt idx="21">
                  <c:v>112.83662000000001</c:v>
                </c:pt>
                <c:pt idx="22">
                  <c:v>116.73678000000001</c:v>
                </c:pt>
                <c:pt idx="23">
                  <c:v>120.582138</c:v>
                </c:pt>
                <c:pt idx="24">
                  <c:v>124.36587400000001</c:v>
                </c:pt>
                <c:pt idx="25">
                  <c:v>128.09313</c:v>
                </c:pt>
                <c:pt idx="26">
                  <c:v>131.76771000000002</c:v>
                </c:pt>
                <c:pt idx="27">
                  <c:v>135.383668</c:v>
                </c:pt>
                <c:pt idx="28">
                  <c:v>138.94400400000001</c:v>
                </c:pt>
                <c:pt idx="29">
                  <c:v>142.44771800000001</c:v>
                </c:pt>
                <c:pt idx="30">
                  <c:v>145.89293599999999</c:v>
                </c:pt>
                <c:pt idx="31">
                  <c:v>149.28353200000004</c:v>
                </c:pt>
                <c:pt idx="32">
                  <c:v>152.615364</c:v>
                </c:pt>
                <c:pt idx="33">
                  <c:v>155.889432</c:v>
                </c:pt>
                <c:pt idx="34">
                  <c:v>159.10673599999998</c:v>
                </c:pt>
                <c:pt idx="35">
                  <c:v>162.261134</c:v>
                </c:pt>
                <c:pt idx="36">
                  <c:v>165.35435800000002</c:v>
                </c:pt>
                <c:pt idx="37">
                  <c:v>168.39135400000001</c:v>
                </c:pt>
                <c:pt idx="38">
                  <c:v>171.36149800000001</c:v>
                </c:pt>
                <c:pt idx="39">
                  <c:v>174.27100399999998</c:v>
                </c:pt>
                <c:pt idx="40">
                  <c:v>177.11960399999998</c:v>
                </c:pt>
                <c:pt idx="41">
                  <c:v>179.89747799999998</c:v>
                </c:pt>
                <c:pt idx="42">
                  <c:v>182.61030400000004</c:v>
                </c:pt>
                <c:pt idx="43">
                  <c:v>185.26249200000001</c:v>
                </c:pt>
                <c:pt idx="44">
                  <c:v>187.84368600000002</c:v>
                </c:pt>
                <c:pt idx="45">
                  <c:v>190.35595800000002</c:v>
                </c:pt>
                <c:pt idx="46">
                  <c:v>192.80759199999997</c:v>
                </c:pt>
                <c:pt idx="47">
                  <c:v>195.17867999999999</c:v>
                </c:pt>
                <c:pt idx="48">
                  <c:v>197.48111400000005</c:v>
                </c:pt>
                <c:pt idx="49">
                  <c:v>199.718232</c:v>
                </c:pt>
                <c:pt idx="50">
                  <c:v>201.87533999999999</c:v>
                </c:pt>
                <c:pt idx="51">
                  <c:v>203.96793600000001</c:v>
                </c:pt>
                <c:pt idx="52">
                  <c:v>205.98052200000004</c:v>
                </c:pt>
                <c:pt idx="53">
                  <c:v>207.91950800000001</c:v>
                </c:pt>
                <c:pt idx="54">
                  <c:v>209.78343000000001</c:v>
                </c:pt>
                <c:pt idx="55">
                  <c:v>211.57275199999998</c:v>
                </c:pt>
                <c:pt idx="56">
                  <c:v>213.28386799999998</c:v>
                </c:pt>
                <c:pt idx="57">
                  <c:v>214.92011599999998</c:v>
                </c:pt>
                <c:pt idx="58">
                  <c:v>216.47742600000004</c:v>
                </c:pt>
                <c:pt idx="59">
                  <c:v>217.95572599999997</c:v>
                </c:pt>
                <c:pt idx="60">
                  <c:v>219.35508800000002</c:v>
                </c:pt>
                <c:pt idx="61">
                  <c:v>220.67570800000001</c:v>
                </c:pt>
                <c:pt idx="62">
                  <c:v>221.912712</c:v>
                </c:pt>
                <c:pt idx="63">
                  <c:v>223.07051000000001</c:v>
                </c:pt>
                <c:pt idx="64">
                  <c:v>224.15010200000003</c:v>
                </c:pt>
                <c:pt idx="65">
                  <c:v>225.14093600000004</c:v>
                </c:pt>
                <c:pt idx="66">
                  <c:v>226.05329599999999</c:v>
                </c:pt>
                <c:pt idx="67">
                  <c:v>226.88284399999998</c:v>
                </c:pt>
                <c:pt idx="68">
                  <c:v>227.62850800000001</c:v>
                </c:pt>
                <c:pt idx="69">
                  <c:v>228.28668200000004</c:v>
                </c:pt>
                <c:pt idx="70">
                  <c:v>228.866186</c:v>
                </c:pt>
                <c:pt idx="71">
                  <c:v>229.36261000000002</c:v>
                </c:pt>
                <c:pt idx="72">
                  <c:v>229.77127600000003</c:v>
                </c:pt>
                <c:pt idx="73">
                  <c:v>230.09172000000004</c:v>
                </c:pt>
                <c:pt idx="74">
                  <c:v>230.32908400000002</c:v>
                </c:pt>
                <c:pt idx="75">
                  <c:v>230.47922600000004</c:v>
                </c:pt>
                <c:pt idx="76">
                  <c:v>230.545556</c:v>
                </c:pt>
                <c:pt idx="77">
                  <c:v>230.51925399999996</c:v>
                </c:pt>
                <c:pt idx="78">
                  <c:v>230.41040800000002</c:v>
                </c:pt>
                <c:pt idx="79">
                  <c:v>230.21801800000003</c:v>
                </c:pt>
                <c:pt idx="80">
                  <c:v>229.92785400000002</c:v>
                </c:pt>
                <c:pt idx="81">
                  <c:v>229.55541399999998</c:v>
                </c:pt>
                <c:pt idx="82">
                  <c:v>229.09375199999999</c:v>
                </c:pt>
                <c:pt idx="83">
                  <c:v>228.54367200000002</c:v>
                </c:pt>
                <c:pt idx="84">
                  <c:v>227.90617400000002</c:v>
                </c:pt>
                <c:pt idx="85">
                  <c:v>227.17404400000001</c:v>
                </c:pt>
                <c:pt idx="86">
                  <c:v>226.35844200000003</c:v>
                </c:pt>
                <c:pt idx="87">
                  <c:v>225.44774400000006</c:v>
                </c:pt>
                <c:pt idx="88">
                  <c:v>224.44762799999998</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C5E3-414B-A142-6722B9F8D5A4}"/>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4C9E-4C7E-809B-B7475483A3D2}"/>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4C9E-4C7E-809B-B7475483A3D2}"/>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4C9E-4C7E-809B-B7475483A3D2}"/>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4C9E-4C7E-809B-B7475483A3D2}"/>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4C9E-4C7E-809B-B7475483A3D2}"/>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3124-44B4-A45C-23EBF34B3261}"/>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3124-44B4-A45C-23EBF34B3261}"/>
            </c:ext>
          </c:extLst>
        </c:ser>
        <c:ser>
          <c:idx val="2"/>
          <c:order val="2"/>
          <c:tx>
            <c:v>D</c:v>
          </c:tx>
          <c:spPr>
            <a:ln w="28575">
              <a:noFill/>
            </a:ln>
          </c:spPr>
          <c:xVal>
            <c:numRef>
              <c:f>'Kraft 55 NR'!$Q$2:$Q$89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3124-44B4-A45C-23EBF34B3261}"/>
            </c:ext>
          </c:extLst>
        </c:ser>
        <c:ser>
          <c:idx val="3"/>
          <c:order val="3"/>
          <c:tx>
            <c:v>E</c:v>
          </c:tx>
          <c:spPr>
            <a:ln w="28575">
              <a:noFill/>
            </a:ln>
          </c:spPr>
          <c:xVal>
            <c:numRef>
              <c:f>'Kraft 55 NR'!$T$2:$T$90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3124-44B4-A45C-23EBF34B3261}"/>
            </c:ext>
          </c:extLst>
        </c:ser>
        <c:ser>
          <c:idx val="4"/>
          <c:order val="4"/>
          <c:tx>
            <c:v>G</c:v>
          </c:tx>
          <c:spPr>
            <a:ln w="28575">
              <a:noFill/>
            </a:ln>
          </c:spPr>
          <c:xVal>
            <c:numRef>
              <c:f>'Kraft 55 NR'!$Y$2:$Y$90</c:f>
              <c:numCache>
                <c:formatCode>General</c:formatCode>
                <c:ptCount val="89"/>
                <c:pt idx="0">
                  <c:v>-17.5</c:v>
                </c:pt>
                <c:pt idx="1">
                  <c:v>-10.815479799999999</c:v>
                </c:pt>
                <c:pt idx="2">
                  <c:v>-4.1976870000000002</c:v>
                </c:pt>
                <c:pt idx="3">
                  <c:v>2.3500557999999963</c:v>
                </c:pt>
                <c:pt idx="4">
                  <c:v>8.8150712000000002</c:v>
                </c:pt>
                <c:pt idx="5">
                  <c:v>15.193059200000004</c:v>
                </c:pt>
                <c:pt idx="6">
                  <c:v>21.475692399999996</c:v>
                </c:pt>
                <c:pt idx="7">
                  <c:v>27.667948200000001</c:v>
                </c:pt>
                <c:pt idx="8">
                  <c:v>33.772526600000006</c:v>
                </c:pt>
                <c:pt idx="9">
                  <c:v>39.778772799999992</c:v>
                </c:pt>
                <c:pt idx="10">
                  <c:v>45.692086800000013</c:v>
                </c:pt>
                <c:pt idx="11">
                  <c:v>51.5273234</c:v>
                </c:pt>
                <c:pt idx="12">
                  <c:v>57.272650400000003</c:v>
                </c:pt>
                <c:pt idx="13">
                  <c:v>62.933717800000004</c:v>
                </c:pt>
                <c:pt idx="14">
                  <c:v>68.527780399999997</c:v>
                </c:pt>
                <c:pt idx="15">
                  <c:v>74.047233399999982</c:v>
                </c:pt>
                <c:pt idx="16">
                  <c:v>79.497776800000011</c:v>
                </c:pt>
                <c:pt idx="17">
                  <c:v>84.883360599999989</c:v>
                </c:pt>
                <c:pt idx="18">
                  <c:v>90.202407399999998</c:v>
                </c:pt>
                <c:pt idx="19">
                  <c:v>95.459217199999983</c:v>
                </c:pt>
                <c:pt idx="20">
                  <c:v>100.66141739999999</c:v>
                </c:pt>
                <c:pt idx="21">
                  <c:v>105.80175319999998</c:v>
                </c:pt>
                <c:pt idx="22">
                  <c:v>110.88820200000001</c:v>
                </c:pt>
                <c:pt idx="23">
                  <c:v>115.92241379999999</c:v>
                </c:pt>
                <c:pt idx="24">
                  <c:v>120.8951338</c:v>
                </c:pt>
                <c:pt idx="25">
                  <c:v>125.8133394</c:v>
                </c:pt>
                <c:pt idx="26">
                  <c:v>130.67898060000002</c:v>
                </c:pt>
                <c:pt idx="27">
                  <c:v>135.48613</c:v>
                </c:pt>
                <c:pt idx="28">
                  <c:v>140.23778759999999</c:v>
                </c:pt>
                <c:pt idx="29">
                  <c:v>144.9329534</c:v>
                </c:pt>
                <c:pt idx="30">
                  <c:v>149.56729999999999</c:v>
                </c:pt>
                <c:pt idx="31">
                  <c:v>154.14715480000001</c:v>
                </c:pt>
                <c:pt idx="32">
                  <c:v>158.66654039999997</c:v>
                </c:pt>
                <c:pt idx="33">
                  <c:v>163.1264568</c:v>
                </c:pt>
                <c:pt idx="34">
                  <c:v>167.52790399999998</c:v>
                </c:pt>
                <c:pt idx="35">
                  <c:v>171.86290460000001</c:v>
                </c:pt>
                <c:pt idx="36">
                  <c:v>176.13380860000001</c:v>
                </c:pt>
                <c:pt idx="37">
                  <c:v>180.3455434</c:v>
                </c:pt>
                <c:pt idx="38">
                  <c:v>184.4869042</c:v>
                </c:pt>
                <c:pt idx="39">
                  <c:v>188.56346839999998</c:v>
                </c:pt>
                <c:pt idx="40">
                  <c:v>192.57558600000002</c:v>
                </c:pt>
                <c:pt idx="41">
                  <c:v>196.51100219999998</c:v>
                </c:pt>
                <c:pt idx="42">
                  <c:v>200.3759944</c:v>
                </c:pt>
                <c:pt idx="43">
                  <c:v>204.17618999999999</c:v>
                </c:pt>
                <c:pt idx="44">
                  <c:v>207.90003420000002</c:v>
                </c:pt>
                <c:pt idx="45">
                  <c:v>211.54712700000002</c:v>
                </c:pt>
                <c:pt idx="46">
                  <c:v>215.12942319999996</c:v>
                </c:pt>
                <c:pt idx="47">
                  <c:v>218.62276319999998</c:v>
                </c:pt>
                <c:pt idx="48">
                  <c:v>222.03900179999999</c:v>
                </c:pt>
                <c:pt idx="49">
                  <c:v>225.38516639999997</c:v>
                </c:pt>
                <c:pt idx="50">
                  <c:v>228.6416748</c:v>
                </c:pt>
                <c:pt idx="51">
                  <c:v>231.82705920000001</c:v>
                </c:pt>
                <c:pt idx="52">
                  <c:v>234.9227874</c:v>
                </c:pt>
                <c:pt idx="53">
                  <c:v>237.93648680000001</c:v>
                </c:pt>
                <c:pt idx="54">
                  <c:v>240.86545740000003</c:v>
                </c:pt>
                <c:pt idx="55">
                  <c:v>243.71139919999996</c:v>
                </c:pt>
                <c:pt idx="56">
                  <c:v>246.46763479999998</c:v>
                </c:pt>
                <c:pt idx="57">
                  <c:v>249.14119159999996</c:v>
                </c:pt>
                <c:pt idx="58">
                  <c:v>251.72369220000002</c:v>
                </c:pt>
                <c:pt idx="59">
                  <c:v>254.21753659999993</c:v>
                </c:pt>
                <c:pt idx="60">
                  <c:v>256.62032480000005</c:v>
                </c:pt>
                <c:pt idx="61">
                  <c:v>258.9341068</c:v>
                </c:pt>
                <c:pt idx="62">
                  <c:v>261.15155519999996</c:v>
                </c:pt>
                <c:pt idx="63">
                  <c:v>263.27829740000004</c:v>
                </c:pt>
                <c:pt idx="64">
                  <c:v>265.31533339999999</c:v>
                </c:pt>
                <c:pt idx="65">
                  <c:v>267.24905840000002</c:v>
                </c:pt>
                <c:pt idx="66">
                  <c:v>269.09342719999995</c:v>
                </c:pt>
                <c:pt idx="67">
                  <c:v>270.84041239999999</c:v>
                </c:pt>
                <c:pt idx="68">
                  <c:v>272.49141399999996</c:v>
                </c:pt>
                <c:pt idx="69">
                  <c:v>274.03975459999998</c:v>
                </c:pt>
                <c:pt idx="70">
                  <c:v>275.49668899999995</c:v>
                </c:pt>
                <c:pt idx="71">
                  <c:v>276.85658979999999</c:v>
                </c:pt>
                <c:pt idx="72">
                  <c:v>278.1141796</c:v>
                </c:pt>
                <c:pt idx="73">
                  <c:v>279.26775839999999</c:v>
                </c:pt>
                <c:pt idx="74">
                  <c:v>280.32430359999995</c:v>
                </c:pt>
                <c:pt idx="75">
                  <c:v>281.27783779999999</c:v>
                </c:pt>
                <c:pt idx="76">
                  <c:v>282.13298839999999</c:v>
                </c:pt>
                <c:pt idx="77">
                  <c:v>282.87850059999994</c:v>
                </c:pt>
                <c:pt idx="78">
                  <c:v>283.52627919999998</c:v>
                </c:pt>
                <c:pt idx="79">
                  <c:v>284.07532419999995</c:v>
                </c:pt>
                <c:pt idx="80">
                  <c:v>284.50775340000001</c:v>
                </c:pt>
                <c:pt idx="81">
                  <c:v>284.84209899999996</c:v>
                </c:pt>
                <c:pt idx="82">
                  <c:v>285.07143359999998</c:v>
                </c:pt>
                <c:pt idx="83">
                  <c:v>285.19470719999998</c:v>
                </c:pt>
                <c:pt idx="84">
                  <c:v>285.21291980000001</c:v>
                </c:pt>
                <c:pt idx="85">
                  <c:v>285.11949399999997</c:v>
                </c:pt>
                <c:pt idx="86">
                  <c:v>284.92493459999997</c:v>
                </c:pt>
                <c:pt idx="87">
                  <c:v>284.61703679999999</c:v>
                </c:pt>
                <c:pt idx="88">
                  <c:v>284.20207800000003</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3124-44B4-A45C-23EBF34B3261}"/>
            </c:ext>
          </c:extLst>
        </c:ser>
        <c:ser>
          <c:idx val="5"/>
          <c:order val="5"/>
          <c:tx>
            <c:v>H</c:v>
          </c:tx>
          <c:spPr>
            <a:ln w="28575">
              <a:noFill/>
            </a:ln>
          </c:spPr>
          <c:xVal>
            <c:numRef>
              <c:f>'Kraft 55 NR'!$AG$2:$AG$89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3124-44B4-A45C-23EBF34B3261}"/>
            </c:ext>
          </c:extLst>
        </c:ser>
        <c:ser>
          <c:idx val="6"/>
          <c:order val="6"/>
          <c:tx>
            <c:v>F</c:v>
          </c:tx>
          <c:spPr>
            <a:ln w="28575">
              <a:noFill/>
            </a:ln>
          </c:spPr>
          <c:xVal>
            <c:numRef>
              <c:f>'Kraft 55 NR'!$V$2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3124-44B4-A45C-23EBF34B3261}"/>
            </c:ext>
          </c:extLst>
        </c:ser>
        <c:ser>
          <c:idx val="7"/>
          <c:order val="7"/>
          <c:tx>
            <c:v>GD</c:v>
          </c:tx>
          <c:spPr>
            <a:ln w="28575">
              <a:noFill/>
            </a:ln>
          </c:spPr>
          <c:xVal>
            <c:numRef>
              <c:f>'Kraft 55 NR'!$AA$2:$AA$90</c:f>
              <c:numCache>
                <c:formatCode>General</c:formatCode>
                <c:ptCount val="89"/>
                <c:pt idx="0">
                  <c:v>13.4</c:v>
                </c:pt>
                <c:pt idx="1">
                  <c:v>19.016786000000003</c:v>
                </c:pt>
                <c:pt idx="2">
                  <c:v>24.55941</c:v>
                </c:pt>
                <c:pt idx="3">
                  <c:v>30.021478000000002</c:v>
                </c:pt>
                <c:pt idx="4">
                  <c:v>35.393383999999998</c:v>
                </c:pt>
                <c:pt idx="5">
                  <c:v>40.669592000000009</c:v>
                </c:pt>
                <c:pt idx="6">
                  <c:v>45.844228000000001</c:v>
                </c:pt>
                <c:pt idx="7">
                  <c:v>50.920434</c:v>
                </c:pt>
                <c:pt idx="8">
                  <c:v>55.899674000000005</c:v>
                </c:pt>
                <c:pt idx="9">
                  <c:v>60.776200000000003</c:v>
                </c:pt>
                <c:pt idx="10">
                  <c:v>65.552940000000007</c:v>
                </c:pt>
                <c:pt idx="11">
                  <c:v>70.244786000000005</c:v>
                </c:pt>
                <c:pt idx="12">
                  <c:v>74.841704000000007</c:v>
                </c:pt>
                <c:pt idx="13">
                  <c:v>79.349962000000005</c:v>
                </c:pt>
                <c:pt idx="14">
                  <c:v>83.784380000000013</c:v>
                </c:pt>
                <c:pt idx="15">
                  <c:v>88.140405999999984</c:v>
                </c:pt>
                <c:pt idx="16">
                  <c:v>92.422504000000018</c:v>
                </c:pt>
                <c:pt idx="17">
                  <c:v>96.636478000000011</c:v>
                </c:pt>
                <c:pt idx="18">
                  <c:v>100.780114</c:v>
                </c:pt>
                <c:pt idx="19">
                  <c:v>104.858948</c:v>
                </c:pt>
                <c:pt idx="20">
                  <c:v>108.87939</c:v>
                </c:pt>
                <c:pt idx="21">
                  <c:v>112.83662000000001</c:v>
                </c:pt>
                <c:pt idx="22">
                  <c:v>116.73678000000001</c:v>
                </c:pt>
                <c:pt idx="23">
                  <c:v>120.582138</c:v>
                </c:pt>
                <c:pt idx="24">
                  <c:v>124.36587400000001</c:v>
                </c:pt>
                <c:pt idx="25">
                  <c:v>128.09313</c:v>
                </c:pt>
                <c:pt idx="26">
                  <c:v>131.76771000000002</c:v>
                </c:pt>
                <c:pt idx="27">
                  <c:v>135.383668</c:v>
                </c:pt>
                <c:pt idx="28">
                  <c:v>138.94400400000001</c:v>
                </c:pt>
                <c:pt idx="29">
                  <c:v>142.44771800000001</c:v>
                </c:pt>
                <c:pt idx="30">
                  <c:v>145.89293599999999</c:v>
                </c:pt>
                <c:pt idx="31">
                  <c:v>149.28353200000004</c:v>
                </c:pt>
                <c:pt idx="32">
                  <c:v>152.615364</c:v>
                </c:pt>
                <c:pt idx="33">
                  <c:v>155.889432</c:v>
                </c:pt>
                <c:pt idx="34">
                  <c:v>159.10673599999998</c:v>
                </c:pt>
                <c:pt idx="35">
                  <c:v>162.261134</c:v>
                </c:pt>
                <c:pt idx="36">
                  <c:v>165.35435800000002</c:v>
                </c:pt>
                <c:pt idx="37">
                  <c:v>168.39135400000001</c:v>
                </c:pt>
                <c:pt idx="38">
                  <c:v>171.36149800000001</c:v>
                </c:pt>
                <c:pt idx="39">
                  <c:v>174.27100399999998</c:v>
                </c:pt>
                <c:pt idx="40">
                  <c:v>177.11960399999998</c:v>
                </c:pt>
                <c:pt idx="41">
                  <c:v>179.89747799999998</c:v>
                </c:pt>
                <c:pt idx="42">
                  <c:v>182.61030400000004</c:v>
                </c:pt>
                <c:pt idx="43">
                  <c:v>185.26249200000001</c:v>
                </c:pt>
                <c:pt idx="44">
                  <c:v>187.84368600000002</c:v>
                </c:pt>
                <c:pt idx="45">
                  <c:v>190.35595800000002</c:v>
                </c:pt>
                <c:pt idx="46">
                  <c:v>192.80759199999997</c:v>
                </c:pt>
                <c:pt idx="47">
                  <c:v>195.17867999999999</c:v>
                </c:pt>
                <c:pt idx="48">
                  <c:v>197.48111400000005</c:v>
                </c:pt>
                <c:pt idx="49">
                  <c:v>199.718232</c:v>
                </c:pt>
                <c:pt idx="50">
                  <c:v>201.87533999999999</c:v>
                </c:pt>
                <c:pt idx="51">
                  <c:v>203.96793600000001</c:v>
                </c:pt>
                <c:pt idx="52">
                  <c:v>205.98052200000004</c:v>
                </c:pt>
                <c:pt idx="53">
                  <c:v>207.91950800000001</c:v>
                </c:pt>
                <c:pt idx="54">
                  <c:v>209.78343000000001</c:v>
                </c:pt>
                <c:pt idx="55">
                  <c:v>211.57275199999998</c:v>
                </c:pt>
                <c:pt idx="56">
                  <c:v>213.28386799999998</c:v>
                </c:pt>
                <c:pt idx="57">
                  <c:v>214.92011599999998</c:v>
                </c:pt>
                <c:pt idx="58">
                  <c:v>216.47742600000004</c:v>
                </c:pt>
                <c:pt idx="59">
                  <c:v>217.95572599999997</c:v>
                </c:pt>
                <c:pt idx="60">
                  <c:v>219.35508800000002</c:v>
                </c:pt>
                <c:pt idx="61">
                  <c:v>220.67570800000001</c:v>
                </c:pt>
                <c:pt idx="62">
                  <c:v>221.912712</c:v>
                </c:pt>
                <c:pt idx="63">
                  <c:v>223.07051000000001</c:v>
                </c:pt>
                <c:pt idx="64">
                  <c:v>224.15010200000003</c:v>
                </c:pt>
                <c:pt idx="65">
                  <c:v>225.14093600000004</c:v>
                </c:pt>
                <c:pt idx="66">
                  <c:v>226.05329599999999</c:v>
                </c:pt>
                <c:pt idx="67">
                  <c:v>226.88284399999998</c:v>
                </c:pt>
                <c:pt idx="68">
                  <c:v>227.62850800000001</c:v>
                </c:pt>
                <c:pt idx="69">
                  <c:v>228.28668200000004</c:v>
                </c:pt>
                <c:pt idx="70">
                  <c:v>228.866186</c:v>
                </c:pt>
                <c:pt idx="71">
                  <c:v>229.36261000000002</c:v>
                </c:pt>
                <c:pt idx="72">
                  <c:v>229.77127600000003</c:v>
                </c:pt>
                <c:pt idx="73">
                  <c:v>230.09172000000004</c:v>
                </c:pt>
                <c:pt idx="74">
                  <c:v>230.32908400000002</c:v>
                </c:pt>
                <c:pt idx="75">
                  <c:v>230.47922600000004</c:v>
                </c:pt>
                <c:pt idx="76">
                  <c:v>230.545556</c:v>
                </c:pt>
                <c:pt idx="77">
                  <c:v>230.51925399999996</c:v>
                </c:pt>
                <c:pt idx="78">
                  <c:v>230.41040800000002</c:v>
                </c:pt>
                <c:pt idx="79">
                  <c:v>230.21801800000003</c:v>
                </c:pt>
                <c:pt idx="80">
                  <c:v>229.92785400000002</c:v>
                </c:pt>
                <c:pt idx="81">
                  <c:v>229.55541399999998</c:v>
                </c:pt>
                <c:pt idx="82">
                  <c:v>229.09375199999999</c:v>
                </c:pt>
                <c:pt idx="83">
                  <c:v>228.54367200000002</c:v>
                </c:pt>
                <c:pt idx="84">
                  <c:v>227.90617400000002</c:v>
                </c:pt>
                <c:pt idx="85">
                  <c:v>227.17404400000001</c:v>
                </c:pt>
                <c:pt idx="86">
                  <c:v>226.35844200000003</c:v>
                </c:pt>
                <c:pt idx="87">
                  <c:v>225.44774400000006</c:v>
                </c:pt>
                <c:pt idx="88">
                  <c:v>224.44762799999998</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3124-44B4-A45C-23EBF34B3261}"/>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5FDA-496D-A0FB-E6863F788CB0}"/>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5FDA-496D-A0FB-E6863F788CB0}"/>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5FDA-496D-A0FB-E6863F788CB0}"/>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5FDA-496D-A0FB-E6863F788CB0}"/>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5FDA-496D-A0FB-E6863F788CB0}"/>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1B3E-4DDD-9AFB-C737BC4857DC}"/>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1B3E-4DDD-9AFB-C737BC4857DC}"/>
            </c:ext>
          </c:extLst>
        </c:ser>
        <c:ser>
          <c:idx val="2"/>
          <c:order val="2"/>
          <c:tx>
            <c:v>D</c:v>
          </c:tx>
          <c:spPr>
            <a:ln w="28575">
              <a:noFill/>
            </a:ln>
          </c:spPr>
          <c:xVal>
            <c:numRef>
              <c:f>'Kraft 55 GR'!$Q$2:$Q$89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1B3E-4DDD-9AFB-C737BC4857DC}"/>
            </c:ext>
          </c:extLst>
        </c:ser>
        <c:ser>
          <c:idx val="3"/>
          <c:order val="3"/>
          <c:tx>
            <c:v>E</c:v>
          </c:tx>
          <c:spPr>
            <a:ln w="28575">
              <a:noFill/>
            </a:ln>
          </c:spPr>
          <c:xVal>
            <c:numRef>
              <c:f>'Kraft 60 GR'!$T$2:$T$90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1B3E-4DDD-9AFB-C737BC4857DC}"/>
            </c:ext>
          </c:extLst>
        </c:ser>
        <c:ser>
          <c:idx val="4"/>
          <c:order val="4"/>
          <c:tx>
            <c:v>G</c:v>
          </c:tx>
          <c:spPr>
            <a:ln w="28575">
              <a:noFill/>
            </a:ln>
          </c:spPr>
          <c:xVal>
            <c:numRef>
              <c:f>'Kraft 60 GR'!$Y$2:$Y$90</c:f>
              <c:numCache>
                <c:formatCode>General</c:formatCode>
                <c:ptCount val="89"/>
                <c:pt idx="0">
                  <c:v>-17.5</c:v>
                </c:pt>
                <c:pt idx="1">
                  <c:v>-10.210839999999999</c:v>
                </c:pt>
                <c:pt idx="2">
                  <c:v>-2.9890999999999988</c:v>
                </c:pt>
                <c:pt idx="3">
                  <c:v>4.162589999999998</c:v>
                </c:pt>
                <c:pt idx="4">
                  <c:v>11.230860000000002</c:v>
                </c:pt>
                <c:pt idx="5">
                  <c:v>18.211410000000008</c:v>
                </c:pt>
                <c:pt idx="6">
                  <c:v>25.095220000000001</c:v>
                </c:pt>
                <c:pt idx="7">
                  <c:v>31.887960000000003</c:v>
                </c:pt>
                <c:pt idx="8">
                  <c:v>38.592330000000004</c:v>
                </c:pt>
                <c:pt idx="9">
                  <c:v>45.196289999999998</c:v>
                </c:pt>
                <c:pt idx="10">
                  <c:v>51.705240000000018</c:v>
                </c:pt>
                <c:pt idx="11">
                  <c:v>58.135419999999996</c:v>
                </c:pt>
                <c:pt idx="12">
                  <c:v>64.472920000000016</c:v>
                </c:pt>
                <c:pt idx="13">
                  <c:v>70.723389999999995</c:v>
                </c:pt>
                <c:pt idx="14">
                  <c:v>76.905470000000008</c:v>
                </c:pt>
                <c:pt idx="15">
                  <c:v>83.010169999999988</c:v>
                </c:pt>
                <c:pt idx="16">
                  <c:v>89.043190000000024</c:v>
                </c:pt>
                <c:pt idx="17">
                  <c:v>95.008480000000006</c:v>
                </c:pt>
                <c:pt idx="18">
                  <c:v>100.90377000000001</c:v>
                </c:pt>
                <c:pt idx="19">
                  <c:v>106.73335999999999</c:v>
                </c:pt>
                <c:pt idx="20">
                  <c:v>112.50557000000001</c:v>
                </c:pt>
                <c:pt idx="21">
                  <c:v>118.21176</c:v>
                </c:pt>
                <c:pt idx="22">
                  <c:v>123.86060000000001</c:v>
                </c:pt>
                <c:pt idx="23">
                  <c:v>129.45374000000001</c:v>
                </c:pt>
                <c:pt idx="24">
                  <c:v>134.98053999999999</c:v>
                </c:pt>
                <c:pt idx="25">
                  <c:v>140.44866999999999</c:v>
                </c:pt>
                <c:pt idx="26">
                  <c:v>145.86008000000001</c:v>
                </c:pt>
                <c:pt idx="27">
                  <c:v>151.20814999999999</c:v>
                </c:pt>
                <c:pt idx="28">
                  <c:v>156.49588</c:v>
                </c:pt>
                <c:pt idx="29">
                  <c:v>161.72227000000001</c:v>
                </c:pt>
                <c:pt idx="30">
                  <c:v>166.88229999999999</c:v>
                </c:pt>
                <c:pt idx="31">
                  <c:v>171.98299000000003</c:v>
                </c:pt>
                <c:pt idx="32">
                  <c:v>177.01766999999998</c:v>
                </c:pt>
                <c:pt idx="33">
                  <c:v>181.98734000000002</c:v>
                </c:pt>
                <c:pt idx="34">
                  <c:v>186.893</c:v>
                </c:pt>
                <c:pt idx="35">
                  <c:v>191.72598000000002</c:v>
                </c:pt>
                <c:pt idx="36">
                  <c:v>196.48863000000003</c:v>
                </c:pt>
                <c:pt idx="37">
                  <c:v>201.18657000000002</c:v>
                </c:pt>
                <c:pt idx="38">
                  <c:v>205.80721000000003</c:v>
                </c:pt>
                <c:pt idx="39">
                  <c:v>210.35682</c:v>
                </c:pt>
                <c:pt idx="40">
                  <c:v>214.83575000000002</c:v>
                </c:pt>
                <c:pt idx="41">
                  <c:v>219.23035999999999</c:v>
                </c:pt>
                <c:pt idx="42">
                  <c:v>223.54762000000002</c:v>
                </c:pt>
                <c:pt idx="43">
                  <c:v>227.79385000000002</c:v>
                </c:pt>
                <c:pt idx="44">
                  <c:v>231.95611000000005</c:v>
                </c:pt>
                <c:pt idx="45">
                  <c:v>236.03400000000002</c:v>
                </c:pt>
                <c:pt idx="46">
                  <c:v>240.04085999999998</c:v>
                </c:pt>
                <c:pt idx="47">
                  <c:v>243.94975999999997</c:v>
                </c:pt>
                <c:pt idx="48">
                  <c:v>247.77394000000004</c:v>
                </c:pt>
                <c:pt idx="49">
                  <c:v>251.52111999999997</c:v>
                </c:pt>
                <c:pt idx="50">
                  <c:v>255.16963999999999</c:v>
                </c:pt>
                <c:pt idx="51">
                  <c:v>258.74011000000002</c:v>
                </c:pt>
                <c:pt idx="52">
                  <c:v>262.21192000000002</c:v>
                </c:pt>
                <c:pt idx="53">
                  <c:v>265.59339000000006</c:v>
                </c:pt>
                <c:pt idx="54">
                  <c:v>268.88182</c:v>
                </c:pt>
                <c:pt idx="55">
                  <c:v>272.07891000000001</c:v>
                </c:pt>
                <c:pt idx="56">
                  <c:v>275.17728999999997</c:v>
                </c:pt>
                <c:pt idx="57">
                  <c:v>278.18468000000001</c:v>
                </c:pt>
                <c:pt idx="58">
                  <c:v>281.09201000000002</c:v>
                </c:pt>
                <c:pt idx="59">
                  <c:v>283.90168</c:v>
                </c:pt>
                <c:pt idx="60">
                  <c:v>286.61129000000005</c:v>
                </c:pt>
                <c:pt idx="61">
                  <c:v>289.22289000000001</c:v>
                </c:pt>
                <c:pt idx="62">
                  <c:v>291.72846000000004</c:v>
                </c:pt>
                <c:pt idx="63">
                  <c:v>294.13432000000006</c:v>
                </c:pt>
                <c:pt idx="64">
                  <c:v>296.44147000000004</c:v>
                </c:pt>
                <c:pt idx="65">
                  <c:v>298.63492000000002</c:v>
                </c:pt>
                <c:pt idx="66">
                  <c:v>300.73000999999999</c:v>
                </c:pt>
                <c:pt idx="67">
                  <c:v>302.71802000000002</c:v>
                </c:pt>
                <c:pt idx="68">
                  <c:v>304.60035000000005</c:v>
                </c:pt>
                <c:pt idx="69">
                  <c:v>306.36963000000003</c:v>
                </c:pt>
                <c:pt idx="70">
                  <c:v>308.0385</c:v>
                </c:pt>
                <c:pt idx="71">
                  <c:v>309.60064000000006</c:v>
                </c:pt>
                <c:pt idx="72">
                  <c:v>311.05007999999998</c:v>
                </c:pt>
                <c:pt idx="73">
                  <c:v>312.38512000000003</c:v>
                </c:pt>
                <c:pt idx="74">
                  <c:v>313.61342999999999</c:v>
                </c:pt>
                <c:pt idx="75">
                  <c:v>314.72834000000006</c:v>
                </c:pt>
                <c:pt idx="76">
                  <c:v>315.73516999999998</c:v>
                </c:pt>
                <c:pt idx="77">
                  <c:v>316.62127999999996</c:v>
                </c:pt>
                <c:pt idx="78">
                  <c:v>317.39996000000002</c:v>
                </c:pt>
                <c:pt idx="79">
                  <c:v>318.07020999999997</c:v>
                </c:pt>
                <c:pt idx="80">
                  <c:v>318.61207000000002</c:v>
                </c:pt>
                <c:pt idx="81">
                  <c:v>319.04615000000001</c:v>
                </c:pt>
                <c:pt idx="82">
                  <c:v>319.36483000000004</c:v>
                </c:pt>
                <c:pt idx="83">
                  <c:v>319.56706000000003</c:v>
                </c:pt>
                <c:pt idx="84">
                  <c:v>319.65384000000006</c:v>
                </c:pt>
                <c:pt idx="85">
                  <c:v>319.61790000000002</c:v>
                </c:pt>
                <c:pt idx="86">
                  <c:v>319.47113000000002</c:v>
                </c:pt>
                <c:pt idx="87">
                  <c:v>319.19994000000003</c:v>
                </c:pt>
                <c:pt idx="88">
                  <c:v>318.81129999999996</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1B3E-4DDD-9AFB-C737BC4857DC}"/>
            </c:ext>
          </c:extLst>
        </c:ser>
        <c:ser>
          <c:idx val="5"/>
          <c:order val="5"/>
          <c:tx>
            <c:v>H</c:v>
          </c:tx>
          <c:spPr>
            <a:ln w="28575">
              <a:noFill/>
            </a:ln>
          </c:spPr>
          <c:xVal>
            <c:numRef>
              <c:f>'Kraft 60 GR'!$AG$2:$AG$89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1B3E-4DDD-9AFB-C737BC4857DC}"/>
            </c:ext>
          </c:extLst>
        </c:ser>
        <c:ser>
          <c:idx val="6"/>
          <c:order val="6"/>
          <c:tx>
            <c:v>F</c:v>
          </c:tx>
          <c:spPr>
            <a:ln w="28575">
              <a:noFill/>
            </a:ln>
          </c:spPr>
          <c:xVal>
            <c:numRef>
              <c:f>'Kraft 60 GR'!$V$2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1B3E-4DDD-9AFB-C737BC4857DC}"/>
            </c:ext>
          </c:extLst>
        </c:ser>
        <c:ser>
          <c:idx val="7"/>
          <c:order val="7"/>
          <c:tx>
            <c:v>GD</c:v>
          </c:tx>
          <c:spPr>
            <a:ln w="28575">
              <a:noFill/>
            </a:ln>
          </c:spPr>
          <c:xVal>
            <c:numRef>
              <c:f>'Kraft 60 GR'!$AA$2:$AA$90</c:f>
              <c:numCache>
                <c:formatCode>General</c:formatCode>
                <c:ptCount val="89"/>
                <c:pt idx="0">
                  <c:v>13.4</c:v>
                </c:pt>
                <c:pt idx="1">
                  <c:v>20.151686000000002</c:v>
                </c:pt>
                <c:pt idx="2">
                  <c:v>26.827910000000003</c:v>
                </c:pt>
                <c:pt idx="3">
                  <c:v>33.423578000000006</c:v>
                </c:pt>
                <c:pt idx="4">
                  <c:v>39.927784000000003</c:v>
                </c:pt>
                <c:pt idx="5">
                  <c:v>46.334992000000007</c:v>
                </c:pt>
                <c:pt idx="6">
                  <c:v>52.638027999999998</c:v>
                </c:pt>
                <c:pt idx="7">
                  <c:v>58.841334000000003</c:v>
                </c:pt>
                <c:pt idx="8">
                  <c:v>64.946374000000006</c:v>
                </c:pt>
                <c:pt idx="9">
                  <c:v>70.944800000000001</c:v>
                </c:pt>
                <c:pt idx="10">
                  <c:v>76.839540000000014</c:v>
                </c:pt>
                <c:pt idx="11">
                  <c:v>82.648086000000006</c:v>
                </c:pt>
                <c:pt idx="12">
                  <c:v>88.356504000000001</c:v>
                </c:pt>
                <c:pt idx="13">
                  <c:v>93.971062000000003</c:v>
                </c:pt>
                <c:pt idx="14">
                  <c:v>99.509180000000001</c:v>
                </c:pt>
                <c:pt idx="15">
                  <c:v>104.963706</c:v>
                </c:pt>
                <c:pt idx="16">
                  <c:v>110.33910400000002</c:v>
                </c:pt>
                <c:pt idx="17">
                  <c:v>115.641178</c:v>
                </c:pt>
                <c:pt idx="18">
                  <c:v>120.86641399999999</c:v>
                </c:pt>
                <c:pt idx="19">
                  <c:v>126.02034799999998</c:v>
                </c:pt>
                <c:pt idx="20">
                  <c:v>131.11069000000001</c:v>
                </c:pt>
                <c:pt idx="21">
                  <c:v>136.13002</c:v>
                </c:pt>
                <c:pt idx="22">
                  <c:v>141.08578</c:v>
                </c:pt>
                <c:pt idx="23">
                  <c:v>145.98023799999999</c:v>
                </c:pt>
                <c:pt idx="24">
                  <c:v>150.80397399999998</c:v>
                </c:pt>
                <c:pt idx="25">
                  <c:v>155.56342999999998</c:v>
                </c:pt>
                <c:pt idx="26">
                  <c:v>160.26241000000002</c:v>
                </c:pt>
                <c:pt idx="27">
                  <c:v>164.89366800000002</c:v>
                </c:pt>
                <c:pt idx="28">
                  <c:v>169.460204</c:v>
                </c:pt>
                <c:pt idx="29">
                  <c:v>173.961018</c:v>
                </c:pt>
                <c:pt idx="30">
                  <c:v>178.39293599999999</c:v>
                </c:pt>
                <c:pt idx="31">
                  <c:v>182.76113200000003</c:v>
                </c:pt>
                <c:pt idx="32">
                  <c:v>187.06016399999999</c:v>
                </c:pt>
                <c:pt idx="33">
                  <c:v>191.291032</c:v>
                </c:pt>
                <c:pt idx="34">
                  <c:v>195.454736</c:v>
                </c:pt>
                <c:pt idx="35">
                  <c:v>199.54383399999998</c:v>
                </c:pt>
                <c:pt idx="36">
                  <c:v>203.56005800000003</c:v>
                </c:pt>
                <c:pt idx="37">
                  <c:v>207.50965400000001</c:v>
                </c:pt>
                <c:pt idx="38">
                  <c:v>211.37939800000001</c:v>
                </c:pt>
                <c:pt idx="39">
                  <c:v>215.17680399999998</c:v>
                </c:pt>
                <c:pt idx="40">
                  <c:v>218.90160400000002</c:v>
                </c:pt>
                <c:pt idx="41">
                  <c:v>222.54137799999998</c:v>
                </c:pt>
                <c:pt idx="42">
                  <c:v>226.10310400000003</c:v>
                </c:pt>
                <c:pt idx="43">
                  <c:v>229.59249199999999</c:v>
                </c:pt>
                <c:pt idx="44">
                  <c:v>232.99658600000001</c:v>
                </c:pt>
                <c:pt idx="45">
                  <c:v>236.31745800000002</c:v>
                </c:pt>
                <c:pt idx="46">
                  <c:v>239.56599199999997</c:v>
                </c:pt>
                <c:pt idx="47">
                  <c:v>242.71707999999998</c:v>
                </c:pt>
                <c:pt idx="48">
                  <c:v>245.78521400000002</c:v>
                </c:pt>
                <c:pt idx="49">
                  <c:v>248.77503199999998</c:v>
                </c:pt>
                <c:pt idx="50">
                  <c:v>251.66793999999999</c:v>
                </c:pt>
                <c:pt idx="51">
                  <c:v>254.48333599999998</c:v>
                </c:pt>
                <c:pt idx="52">
                  <c:v>257.20182199999999</c:v>
                </c:pt>
                <c:pt idx="53">
                  <c:v>259.83110799999997</c:v>
                </c:pt>
                <c:pt idx="54">
                  <c:v>262.36973</c:v>
                </c:pt>
                <c:pt idx="55">
                  <c:v>264.818152</c:v>
                </c:pt>
                <c:pt idx="56">
                  <c:v>267.171468</c:v>
                </c:pt>
                <c:pt idx="57">
                  <c:v>269.43431600000002</c:v>
                </c:pt>
                <c:pt idx="58">
                  <c:v>271.60132600000003</c:v>
                </c:pt>
                <c:pt idx="59">
                  <c:v>273.67242599999992</c:v>
                </c:pt>
                <c:pt idx="60">
                  <c:v>275.64768800000007</c:v>
                </c:pt>
                <c:pt idx="61">
                  <c:v>277.52730799999995</c:v>
                </c:pt>
                <c:pt idx="62">
                  <c:v>279.30511199999995</c:v>
                </c:pt>
                <c:pt idx="63">
                  <c:v>280.98680999999999</c:v>
                </c:pt>
                <c:pt idx="64">
                  <c:v>282.57340200000004</c:v>
                </c:pt>
                <c:pt idx="65">
                  <c:v>284.05173600000001</c:v>
                </c:pt>
                <c:pt idx="66">
                  <c:v>285.43469599999997</c:v>
                </c:pt>
                <c:pt idx="67">
                  <c:v>286.71664399999997</c:v>
                </c:pt>
                <c:pt idx="68">
                  <c:v>287.89650799999998</c:v>
                </c:pt>
                <c:pt idx="69">
                  <c:v>288.969382</c:v>
                </c:pt>
                <c:pt idx="70">
                  <c:v>289.946686</c:v>
                </c:pt>
                <c:pt idx="71">
                  <c:v>290.82271000000003</c:v>
                </c:pt>
                <c:pt idx="72">
                  <c:v>291.59147600000006</c:v>
                </c:pt>
                <c:pt idx="73">
                  <c:v>292.25252</c:v>
                </c:pt>
                <c:pt idx="74">
                  <c:v>292.81228399999998</c:v>
                </c:pt>
                <c:pt idx="75">
                  <c:v>293.26532600000002</c:v>
                </c:pt>
                <c:pt idx="76">
                  <c:v>293.616356</c:v>
                </c:pt>
                <c:pt idx="77">
                  <c:v>293.85395399999993</c:v>
                </c:pt>
                <c:pt idx="78">
                  <c:v>293.99080800000002</c:v>
                </c:pt>
                <c:pt idx="79">
                  <c:v>294.02591799999999</c:v>
                </c:pt>
                <c:pt idx="80">
                  <c:v>293.94115399999998</c:v>
                </c:pt>
                <c:pt idx="81">
                  <c:v>293.75591399999996</c:v>
                </c:pt>
                <c:pt idx="82">
                  <c:v>293.461952</c:v>
                </c:pt>
                <c:pt idx="83">
                  <c:v>293.06007199999999</c:v>
                </c:pt>
                <c:pt idx="84">
                  <c:v>292.55127400000003</c:v>
                </c:pt>
                <c:pt idx="85">
                  <c:v>291.92704400000002</c:v>
                </c:pt>
                <c:pt idx="86">
                  <c:v>291.201142</c:v>
                </c:pt>
                <c:pt idx="87">
                  <c:v>290.35934400000002</c:v>
                </c:pt>
                <c:pt idx="88">
                  <c:v>289.40862800000002</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1B3E-4DDD-9AFB-C737BC4857DC}"/>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60 GR'!$AN$2:$AN$89</c:f>
              <c:numCache>
                <c:formatCode>General</c:formatCode>
                <c:ptCount val="88"/>
                <c:pt idx="0">
                  <c:v>-9908.1032884366177</c:v>
                </c:pt>
                <c:pt idx="1">
                  <c:v>-8791.3322123022808</c:v>
                </c:pt>
                <c:pt idx="2">
                  <c:v>-7781.2787942595851</c:v>
                </c:pt>
                <c:pt idx="3">
                  <c:v>-6636.7566108980727</c:v>
                </c:pt>
                <c:pt idx="4">
                  <c:v>-5522.3965159178979</c:v>
                </c:pt>
                <c:pt idx="5">
                  <c:v>-4320.1478375203942</c:v>
                </c:pt>
                <c:pt idx="6">
                  <c:v>-3146.4651551947109</c:v>
                </c:pt>
                <c:pt idx="7">
                  <c:v>-1953.7775509523844</c:v>
                </c:pt>
                <c:pt idx="8">
                  <c:v>-687.29523799146716</c:v>
                </c:pt>
                <c:pt idx="9">
                  <c:v>566.72986388943514</c:v>
                </c:pt>
                <c:pt idx="10">
                  <c:v>1813.0446357006444</c:v>
                </c:pt>
                <c:pt idx="11">
                  <c:v>3089.6041167860317</c:v>
                </c:pt>
                <c:pt idx="12">
                  <c:v>4377.1120126720198</c:v>
                </c:pt>
                <c:pt idx="13">
                  <c:v>5638.262828370498</c:v>
                </c:pt>
                <c:pt idx="14">
                  <c:v>6903.6336732637001</c:v>
                </c:pt>
                <c:pt idx="15">
                  <c:v>8171.9627664746831</c:v>
                </c:pt>
                <c:pt idx="16">
                  <c:v>9415.1542688075497</c:v>
                </c:pt>
                <c:pt idx="17">
                  <c:v>10673.679081580414</c:v>
                </c:pt>
                <c:pt idx="18">
                  <c:v>11916.332156567843</c:v>
                </c:pt>
                <c:pt idx="19">
                  <c:v>13091.295087091943</c:v>
                </c:pt>
                <c:pt idx="20">
                  <c:v>14291.543349198697</c:v>
                </c:pt>
                <c:pt idx="21">
                  <c:v>15495.131637518407</c:v>
                </c:pt>
                <c:pt idx="22">
                  <c:v>16710.357052318868</c:v>
                </c:pt>
                <c:pt idx="23">
                  <c:v>17868.889039959424</c:v>
                </c:pt>
                <c:pt idx="24">
                  <c:v>18996.701529722559</c:v>
                </c:pt>
                <c:pt idx="25">
                  <c:v>20182.906205678883</c:v>
                </c:pt>
                <c:pt idx="26">
                  <c:v>21287.046308681365</c:v>
                </c:pt>
                <c:pt idx="27">
                  <c:v>22415.981614836164</c:v>
                </c:pt>
                <c:pt idx="28">
                  <c:v>23490.073987445063</c:v>
                </c:pt>
                <c:pt idx="29">
                  <c:v>24592.730380872988</c:v>
                </c:pt>
                <c:pt idx="30">
                  <c:v>25661.564644301412</c:v>
                </c:pt>
                <c:pt idx="31">
                  <c:v>26710.265221661452</c:v>
                </c:pt>
                <c:pt idx="32">
                  <c:v>27750.291552452323</c:v>
                </c:pt>
                <c:pt idx="33">
                  <c:v>28805.024956202298</c:v>
                </c:pt>
                <c:pt idx="34">
                  <c:v>29789.519103887826</c:v>
                </c:pt>
                <c:pt idx="35">
                  <c:v>30797.237356302285</c:v>
                </c:pt>
                <c:pt idx="36">
                  <c:v>31792.603795248022</c:v>
                </c:pt>
                <c:pt idx="37">
                  <c:v>32749.172563126853</c:v>
                </c:pt>
                <c:pt idx="38">
                  <c:v>33705.146152444693</c:v>
                </c:pt>
                <c:pt idx="39">
                  <c:v>34642.907094763636</c:v>
                </c:pt>
                <c:pt idx="40">
                  <c:v>35564.275395173216</c:v>
                </c:pt>
                <c:pt idx="41">
                  <c:v>36454.416323371828</c:v>
                </c:pt>
                <c:pt idx="42">
                  <c:v>37361.764368585624</c:v>
                </c:pt>
                <c:pt idx="43">
                  <c:v>38232.086794975454</c:v>
                </c:pt>
                <c:pt idx="44">
                  <c:v>39076.009533450262</c:v>
                </c:pt>
                <c:pt idx="45">
                  <c:v>39936.031140780586</c:v>
                </c:pt>
                <c:pt idx="46">
                  <c:v>40726.932013328267</c:v>
                </c:pt>
                <c:pt idx="47">
                  <c:v>41514.161170407293</c:v>
                </c:pt>
                <c:pt idx="48">
                  <c:v>42347.58051275937</c:v>
                </c:pt>
                <c:pt idx="49">
                  <c:v>43069.475862201223</c:v>
                </c:pt>
                <c:pt idx="50">
                  <c:v>43839.821349815611</c:v>
                </c:pt>
                <c:pt idx="51">
                  <c:v>44527.438724488529</c:v>
                </c:pt>
                <c:pt idx="52">
                  <c:v>45280.232278452902</c:v>
                </c:pt>
                <c:pt idx="53">
                  <c:v>45925.16927686322</c:v>
                </c:pt>
                <c:pt idx="54">
                  <c:v>46605.728376424071</c:v>
                </c:pt>
                <c:pt idx="55">
                  <c:v>47227.852121169875</c:v>
                </c:pt>
                <c:pt idx="56">
                  <c:v>47910.169130997012</c:v>
                </c:pt>
                <c:pt idx="57">
                  <c:v>48444.661707971572</c:v>
                </c:pt>
                <c:pt idx="58">
                  <c:v>49085.361677628767</c:v>
                </c:pt>
                <c:pt idx="59">
                  <c:v>49585.998865678099</c:v>
                </c:pt>
                <c:pt idx="60">
                  <c:v>50168.39185351201</c:v>
                </c:pt>
                <c:pt idx="61">
                  <c:v>50667.669492698144</c:v>
                </c:pt>
                <c:pt idx="62">
                  <c:v>51145.908212165392</c:v>
                </c:pt>
                <c:pt idx="63">
                  <c:v>51627.883213869049</c:v>
                </c:pt>
                <c:pt idx="64">
                  <c:v>52024.191937369433</c:v>
                </c:pt>
                <c:pt idx="65">
                  <c:v>52517.591665092514</c:v>
                </c:pt>
                <c:pt idx="66">
                  <c:v>52837.89718790292</c:v>
                </c:pt>
                <c:pt idx="67">
                  <c:v>53274.476271822474</c:v>
                </c:pt>
                <c:pt idx="68">
                  <c:v>53581.21901735862</c:v>
                </c:pt>
                <c:pt idx="69">
                  <c:v>53888.288502112635</c:v>
                </c:pt>
                <c:pt idx="70">
                  <c:v>54191.101924794537</c:v>
                </c:pt>
                <c:pt idx="71">
                  <c:v>54490.374621098883</c:v>
                </c:pt>
                <c:pt idx="72">
                  <c:v>54687.603730200513</c:v>
                </c:pt>
                <c:pt idx="73">
                  <c:v>54913.546994762539</c:v>
                </c:pt>
                <c:pt idx="74">
                  <c:v>55114.743468089291</c:v>
                </c:pt>
                <c:pt idx="75">
                  <c:v>55231.687979720788</c:v>
                </c:pt>
                <c:pt idx="76">
                  <c:v>55375.045309030669</c:v>
                </c:pt>
                <c:pt idx="77">
                  <c:v>55468.694882886128</c:v>
                </c:pt>
                <c:pt idx="78">
                  <c:v>55501.371145287434</c:v>
                </c:pt>
                <c:pt idx="79">
                  <c:v>55510.087245081348</c:v>
                </c:pt>
                <c:pt idx="80">
                  <c:v>55516.127258372209</c:v>
                </c:pt>
                <c:pt idx="81">
                  <c:v>55517.077710332786</c:v>
                </c:pt>
                <c:pt idx="82">
                  <c:v>55373.383667841568</c:v>
                </c:pt>
                <c:pt idx="83">
                  <c:v>55234.628253922412</c:v>
                </c:pt>
                <c:pt idx="84">
                  <c:v>55179.730834591646</c:v>
                </c:pt>
                <c:pt idx="85">
                  <c:v>54871.983026314236</c:v>
                </c:pt>
                <c:pt idx="86">
                  <c:v>54633.005418248271</c:v>
                </c:pt>
                <c:pt idx="87">
                  <c:v>54382.94557478105</c:v>
                </c:pt>
              </c:numCache>
            </c:numRef>
          </c:yVal>
          <c:smooth val="0"/>
          <c:extLst>
            <c:ext xmlns:c16="http://schemas.microsoft.com/office/drawing/2014/chart" uri="{C3380CC4-5D6E-409C-BE32-E72D297353CC}">
              <c16:uniqueId val="{00000000-9419-43FD-89F5-2BCD039AE147}"/>
            </c:ext>
          </c:extLst>
        </c:ser>
        <c:ser>
          <c:idx val="2"/>
          <c:order val="1"/>
          <c:tx>
            <c:v>Türe</c:v>
          </c:tx>
          <c:spPr>
            <a:ln w="28575">
              <a:noFill/>
            </a:ln>
          </c:spPr>
          <c:yVal>
            <c:numRef>
              <c:f>'Kraft 60 GR'!$AO$2:$AO$89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9419-43FD-89F5-2BCD039AE147}"/>
            </c:ext>
          </c:extLst>
        </c:ser>
        <c:ser>
          <c:idx val="3"/>
          <c:order val="2"/>
          <c:tx>
            <c:v>Dekor</c:v>
          </c:tx>
          <c:spPr>
            <a:ln w="28575">
              <a:noFill/>
            </a:ln>
          </c:spPr>
          <c:yVal>
            <c:numRef>
              <c:f>'Kraft 60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9419-43FD-89F5-2BCD039AE147}"/>
            </c:ext>
          </c:extLst>
        </c:ser>
        <c:ser>
          <c:idx val="4"/>
          <c:order val="3"/>
          <c:tx>
            <c:v>Gewicht</c:v>
          </c:tx>
          <c:spPr>
            <a:ln w="28575">
              <a:noFill/>
            </a:ln>
          </c:spPr>
          <c:yVal>
            <c:numRef>
              <c:f>'Kraft 60 GR'!$AQ$2:$AQ$89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9419-43FD-89F5-2BCD039AE147}"/>
            </c:ext>
          </c:extLst>
        </c:ser>
        <c:ser>
          <c:idx val="0"/>
          <c:order val="4"/>
          <c:tx>
            <c:v>Gesamt</c:v>
          </c:tx>
          <c:spPr>
            <a:ln w="28575">
              <a:noFill/>
            </a:ln>
          </c:spPr>
          <c:yVal>
            <c:numRef>
              <c:f>'Kraft 60 GR'!$AR$2:$AR$89</c:f>
              <c:numCache>
                <c:formatCode>General</c:formatCode>
                <c:ptCount val="88"/>
                <c:pt idx="0">
                  <c:v>4253.4163308052803</c:v>
                </c:pt>
                <c:pt idx="1">
                  <c:v>3669.1094365198869</c:v>
                </c:pt>
                <c:pt idx="2">
                  <c:v>3363.5652068901418</c:v>
                </c:pt>
                <c:pt idx="3">
                  <c:v>3008.4773062835284</c:v>
                </c:pt>
                <c:pt idx="4">
                  <c:v>2824.8698017405159</c:v>
                </c:pt>
                <c:pt idx="5">
                  <c:v>2660.704448964123</c:v>
                </c:pt>
                <c:pt idx="6">
                  <c:v>2653.6117035575271</c:v>
                </c:pt>
                <c:pt idx="7">
                  <c:v>2749.1662502864865</c:v>
                </c:pt>
                <c:pt idx="8">
                  <c:v>2818.5060009906765</c:v>
                </c:pt>
                <c:pt idx="9">
                  <c:v>3002.3082071035142</c:v>
                </c:pt>
                <c:pt idx="10">
                  <c:v>3238.8721891311593</c:v>
                </c:pt>
                <c:pt idx="11">
                  <c:v>3483.5232822182629</c:v>
                </c:pt>
                <c:pt idx="12">
                  <c:v>3745.1472336506304</c:v>
                </c:pt>
                <c:pt idx="13">
                  <c:v>4058.2735978658784</c:v>
                </c:pt>
                <c:pt idx="14">
                  <c:v>4347.803177069628</c:v>
                </c:pt>
                <c:pt idx="15">
                  <c:v>4649.1172423787912</c:v>
                </c:pt>
                <c:pt idx="16">
                  <c:v>4943.1322189288985</c:v>
                </c:pt>
                <c:pt idx="17">
                  <c:v>5212.8970005178508</c:v>
                </c:pt>
                <c:pt idx="18">
                  <c:v>5474.4332595350697</c:v>
                </c:pt>
                <c:pt idx="19">
                  <c:v>5773.9282806494939</c:v>
                </c:pt>
                <c:pt idx="20">
                  <c:v>6008.844386743609</c:v>
                </c:pt>
                <c:pt idx="21">
                  <c:v>6227.9570047920861</c:v>
                </c:pt>
                <c:pt idx="22">
                  <c:v>6398.5365247795598</c:v>
                </c:pt>
                <c:pt idx="23">
                  <c:v>6595.9738106669174</c:v>
                </c:pt>
                <c:pt idx="24">
                  <c:v>6776.3520562456579</c:v>
                </c:pt>
                <c:pt idx="25">
                  <c:v>6892.6390495385058</c:v>
                </c:pt>
                <c:pt idx="26">
                  <c:v>7039.4049239873384</c:v>
                </c:pt>
                <c:pt idx="27">
                  <c:v>7131.6891513535666</c:v>
                </c:pt>
                <c:pt idx="28">
                  <c:v>7259.4946835908522</c:v>
                </c:pt>
                <c:pt idx="29">
                  <c:v>7328.4985658230689</c:v>
                </c:pt>
                <c:pt idx="30">
                  <c:v>7389.3535981927998</c:v>
                </c:pt>
                <c:pt idx="31">
                  <c:v>7451.4093935884011</c:v>
                </c:pt>
                <c:pt idx="32">
                  <c:v>7501.0261508778676</c:v>
                </c:pt>
                <c:pt idx="33">
                  <c:v>7493.7581249992618</c:v>
                </c:pt>
                <c:pt idx="34">
                  <c:v>7547.9670975877889</c:v>
                </c:pt>
                <c:pt idx="35">
                  <c:v>7546.4685712529608</c:v>
                </c:pt>
                <c:pt idx="36">
                  <c:v>7531.6107461529718</c:v>
                </c:pt>
                <c:pt idx="37">
                  <c:v>7530.0556430590041</c:v>
                </c:pt>
                <c:pt idx="38">
                  <c:v>7512.223331112029</c:v>
                </c:pt>
                <c:pt idx="39">
                  <c:v>7490.2708825588779</c:v>
                </c:pt>
                <c:pt idx="40">
                  <c:v>7447.0533207913322</c:v>
                </c:pt>
                <c:pt idx="41">
                  <c:v>7438.4238875865194</c:v>
                </c:pt>
                <c:pt idx="42">
                  <c:v>7364.9478021866889</c:v>
                </c:pt>
                <c:pt idx="43">
                  <c:v>7311.5788961042344</c:v>
                </c:pt>
                <c:pt idx="44">
                  <c:v>7281.0876111940088</c:v>
                </c:pt>
                <c:pt idx="45">
                  <c:v>7192.6925864905279</c:v>
                </c:pt>
                <c:pt idx="46">
                  <c:v>7162.4172774104154</c:v>
                </c:pt>
                <c:pt idx="47">
                  <c:v>7124.6102643894483</c:v>
                </c:pt>
                <c:pt idx="48">
                  <c:v>6990.0851379509186</c:v>
                </c:pt>
                <c:pt idx="49">
                  <c:v>6973.7705572892373</c:v>
                </c:pt>
                <c:pt idx="50">
                  <c:v>6873.4399562340113</c:v>
                </c:pt>
                <c:pt idx="51">
                  <c:v>6850.4223144921707</c:v>
                </c:pt>
                <c:pt idx="52">
                  <c:v>6721.2011700664734</c:v>
                </c:pt>
                <c:pt idx="53">
                  <c:v>6696.0346158615939</c:v>
                </c:pt>
                <c:pt idx="54">
                  <c:v>6607.5605413471785</c:v>
                </c:pt>
                <c:pt idx="55">
                  <c:v>6566.3631011422476</c:v>
                </c:pt>
                <c:pt idx="56">
                  <c:v>6421.6993037351785</c:v>
                </c:pt>
                <c:pt idx="57">
                  <c:v>6436.1910088298682</c:v>
                </c:pt>
                <c:pt idx="58">
                  <c:v>6292.9375170675703</c:v>
                </c:pt>
                <c:pt idx="59">
                  <c:v>6296.8975720573289</c:v>
                </c:pt>
                <c:pt idx="60">
                  <c:v>6178.8837508300858</c:v>
                </c:pt>
                <c:pt idx="61">
                  <c:v>6130.4105826697923</c:v>
                </c:pt>
                <c:pt idx="62">
                  <c:v>6083.1733162254677</c:v>
                </c:pt>
                <c:pt idx="63">
                  <c:v>6015.3992210772703</c:v>
                </c:pt>
                <c:pt idx="64">
                  <c:v>6009.5868690550415</c:v>
                </c:pt>
                <c:pt idx="65">
                  <c:v>5872.8262794324328</c:v>
                </c:pt>
                <c:pt idx="66">
                  <c:v>5917.1512089371317</c:v>
                </c:pt>
                <c:pt idx="67">
                  <c:v>5793.4862542193077</c:v>
                </c:pt>
                <c:pt idx="68">
                  <c:v>5805.0051070164118</c:v>
                </c:pt>
                <c:pt idx="69">
                  <c:v>5785.1569588771381</c:v>
                </c:pt>
                <c:pt idx="70">
                  <c:v>5743.2405530614487</c:v>
                </c:pt>
                <c:pt idx="71">
                  <c:v>5687.128584764163</c:v>
                </c:pt>
                <c:pt idx="72">
                  <c:v>5714.452509593204</c:v>
                </c:pt>
                <c:pt idx="73">
                  <c:v>5693.6457639298605</c:v>
                </c:pt>
                <c:pt idx="74">
                  <c:v>5669.5365020839818</c:v>
                </c:pt>
                <c:pt idx="75">
                  <c:v>5721.4487685702406</c:v>
                </c:pt>
                <c:pt idx="76">
                  <c:v>5707.8382988723388</c:v>
                </c:pt>
                <c:pt idx="77">
                  <c:v>5734.654744594598</c:v>
                </c:pt>
                <c:pt idx="78">
                  <c:v>5805.1160556313771</c:v>
                </c:pt>
                <c:pt idx="79">
                  <c:v>5869.5285459659135</c:v>
                </c:pt>
                <c:pt idx="80">
                  <c:v>5916.6637069803037</c:v>
                </c:pt>
                <c:pt idx="81">
                  <c:v>5942.1945826056763</c:v>
                </c:pt>
                <c:pt idx="82">
                  <c:v>6101.3434499783471</c:v>
                </c:pt>
                <c:pt idx="83">
                  <c:v>6236.5631011220903</c:v>
                </c:pt>
                <c:pt idx="84">
                  <c:v>6241.0787361828625</c:v>
                </c:pt>
                <c:pt idx="85">
                  <c:v>6505.2571972377336</c:v>
                </c:pt>
                <c:pt idx="86">
                  <c:v>6664.6401321683443</c:v>
                </c:pt>
                <c:pt idx="87">
                  <c:v>6804.7600274474098</c:v>
                </c:pt>
              </c:numCache>
            </c:numRef>
          </c:yVal>
          <c:smooth val="0"/>
          <c:extLst>
            <c:ext xmlns:c16="http://schemas.microsoft.com/office/drawing/2014/chart" uri="{C3380CC4-5D6E-409C-BE32-E72D297353CC}">
              <c16:uniqueId val="{00000004-9419-43FD-89F5-2BCD039AE147}"/>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Standart Feder</a:t>
            </a:r>
          </a:p>
        </c:rich>
      </c:tx>
      <c:overlay val="0"/>
    </c:title>
    <c:autoTitleDeleted val="0"/>
    <c:plotArea>
      <c:layout/>
      <c:scatterChart>
        <c:scatterStyle val="lineMarker"/>
        <c:varyColors val="0"/>
        <c:ser>
          <c:idx val="1"/>
          <c:order val="0"/>
          <c:tx>
            <c:v>Feder</c:v>
          </c:tx>
          <c:spPr>
            <a:ln w="28575">
              <a:noFill/>
            </a:ln>
          </c:spPr>
          <c:yVal>
            <c:numRef>
              <c:f>'Kraft 60 NR DE'!$AN$2:$AN$89</c:f>
              <c:numCache>
                <c:formatCode>General</c:formatCode>
                <c:ptCount val="88"/>
                <c:pt idx="0">
                  <c:v>-7723.7833798059091</c:v>
                </c:pt>
                <c:pt idx="1">
                  <c:v>-6854.6890400860011</c:v>
                </c:pt>
                <c:pt idx="2">
                  <c:v>-6068.3101086578754</c:v>
                </c:pt>
                <c:pt idx="3">
                  <c:v>-5176.6067475342707</c:v>
                </c:pt>
                <c:pt idx="4">
                  <c:v>-4308.022613486748</c:v>
                </c:pt>
                <c:pt idx="5">
                  <c:v>-3370.5226891028224</c:v>
                </c:pt>
                <c:pt idx="6">
                  <c:v>-2455.0293767655257</c:v>
                </c:pt>
                <c:pt idx="7">
                  <c:v>-1524.5103531473198</c:v>
                </c:pt>
                <c:pt idx="8">
                  <c:v>-536.2964693335382</c:v>
                </c:pt>
                <c:pt idx="9">
                  <c:v>442.21157277420673</c:v>
                </c:pt>
                <c:pt idx="10">
                  <c:v>1414.6175607992081</c:v>
                </c:pt>
                <c:pt idx="11">
                  <c:v>2410.4420799497661</c:v>
                </c:pt>
                <c:pt idx="12">
                  <c:v>3414.522433176473</c:v>
                </c:pt>
                <c:pt idx="13">
                  <c:v>4397.6655505111312</c:v>
                </c:pt>
                <c:pt idx="14">
                  <c:v>5383.6444462879863</c:v>
                </c:pt>
                <c:pt idx="15">
                  <c:v>6371.4033661642443</c:v>
                </c:pt>
                <c:pt idx="16">
                  <c:v>7338.9612793288288</c:v>
                </c:pt>
                <c:pt idx="17">
                  <c:v>8317.8383985073069</c:v>
                </c:pt>
                <c:pt idx="18">
                  <c:v>9283.64638214759</c:v>
                </c:pt>
                <c:pt idx="19">
                  <c:v>10196.017894294599</c:v>
                </c:pt>
                <c:pt idx="20">
                  <c:v>11127.377910114463</c:v>
                </c:pt>
                <c:pt idx="21">
                  <c:v>12060.604728552153</c:v>
                </c:pt>
                <c:pt idx="22">
                  <c:v>13002.139490793665</c:v>
                </c:pt>
                <c:pt idx="23">
                  <c:v>13898.835982273118</c:v>
                </c:pt>
                <c:pt idx="24">
                  <c:v>14770.941724346207</c:v>
                </c:pt>
                <c:pt idx="25">
                  <c:v>15687.748693051673</c:v>
                </c:pt>
                <c:pt idx="26">
                  <c:v>16540.123709075116</c:v>
                </c:pt>
                <c:pt idx="27">
                  <c:v>17411.136536946968</c:v>
                </c:pt>
                <c:pt idx="28">
                  <c:v>18238.942621968523</c:v>
                </c:pt>
                <c:pt idx="29">
                  <c:v>19088.360335494155</c:v>
                </c:pt>
                <c:pt idx="30">
                  <c:v>19911.004003712969</c:v>
                </c:pt>
                <c:pt idx="31">
                  <c:v>20717.515621171533</c:v>
                </c:pt>
                <c:pt idx="32">
                  <c:v>21516.838103005088</c:v>
                </c:pt>
                <c:pt idx="33">
                  <c:v>22327.123112352016</c:v>
                </c:pt>
                <c:pt idx="34">
                  <c:v>23082.553150871197</c:v>
                </c:pt>
                <c:pt idx="35">
                  <c:v>23855.630083773623</c:v>
                </c:pt>
                <c:pt idx="36">
                  <c:v>24618.784373083996</c:v>
                </c:pt>
                <c:pt idx="37">
                  <c:v>25351.597779282547</c:v>
                </c:pt>
                <c:pt idx="38">
                  <c:v>26083.648268434597</c:v>
                </c:pt>
                <c:pt idx="39">
                  <c:v>26801.358071714796</c:v>
                </c:pt>
                <c:pt idx="40">
                  <c:v>27506.150042498077</c:v>
                </c:pt>
                <c:pt idx="41">
                  <c:v>28186.582219128395</c:v>
                </c:pt>
                <c:pt idx="42">
                  <c:v>28880.140713534685</c:v>
                </c:pt>
                <c:pt idx="43">
                  <c:v>29544.90685576839</c:v>
                </c:pt>
                <c:pt idx="44">
                  <c:v>30189.108643344851</c:v>
                </c:pt>
                <c:pt idx="45">
                  <c:v>30845.643327104324</c:v>
                </c:pt>
                <c:pt idx="46">
                  <c:v>31448.671296387347</c:v>
                </c:pt>
                <c:pt idx="47">
                  <c:v>32048.772800646464</c:v>
                </c:pt>
                <c:pt idx="48">
                  <c:v>32684.474561205006</c:v>
                </c:pt>
                <c:pt idx="49">
                  <c:v>33234.004390560112</c:v>
                </c:pt>
                <c:pt idx="50">
                  <c:v>33820.883022709677</c:v>
                </c:pt>
                <c:pt idx="51">
                  <c:v>34343.903358137795</c:v>
                </c:pt>
                <c:pt idx="52">
                  <c:v>34917.170595495831</c:v>
                </c:pt>
                <c:pt idx="53">
                  <c:v>35407.235799771901</c:v>
                </c:pt>
                <c:pt idx="54">
                  <c:v>35924.779547262937</c:v>
                </c:pt>
                <c:pt idx="55">
                  <c:v>36397.272752908793</c:v>
                </c:pt>
                <c:pt idx="56">
                  <c:v>36916.181394557061</c:v>
                </c:pt>
                <c:pt idx="57">
                  <c:v>37321.1791507261</c:v>
                </c:pt>
                <c:pt idx="58">
                  <c:v>37808.05574494406</c:v>
                </c:pt>
                <c:pt idx="59">
                  <c:v>38187.061235223882</c:v>
                </c:pt>
                <c:pt idx="60">
                  <c:v>38629.093619007232</c:v>
                </c:pt>
                <c:pt idx="61">
                  <c:v>39007.156048319041</c:v>
                </c:pt>
                <c:pt idx="62">
                  <c:v>39369.085174326508</c:v>
                </c:pt>
                <c:pt idx="63">
                  <c:v>39733.951174829279</c:v>
                </c:pt>
                <c:pt idx="64">
                  <c:v>40032.951454606096</c:v>
                </c:pt>
                <c:pt idx="65">
                  <c:v>40406.74285303121</c:v>
                </c:pt>
                <c:pt idx="66">
                  <c:v>40647.410302144403</c:v>
                </c:pt>
                <c:pt idx="67">
                  <c:v>40977.625945773048</c:v>
                </c:pt>
                <c:pt idx="68">
                  <c:v>41208.033375390565</c:v>
                </c:pt>
                <c:pt idx="69">
                  <c:v>41438.792678429752</c:v>
                </c:pt>
                <c:pt idx="70">
                  <c:v>41666.368874363718</c:v>
                </c:pt>
                <c:pt idx="71">
                  <c:v>41891.309734244664</c:v>
                </c:pt>
                <c:pt idx="72">
                  <c:v>42037.88947552217</c:v>
                </c:pt>
                <c:pt idx="73">
                  <c:v>42206.650397073645</c:v>
                </c:pt>
                <c:pt idx="74">
                  <c:v>42356.48278303253</c:v>
                </c:pt>
                <c:pt idx="75">
                  <c:v>42441.671010111109</c:v>
                </c:pt>
                <c:pt idx="76">
                  <c:v>42547.263586704597</c:v>
                </c:pt>
                <c:pt idx="77">
                  <c:v>42614.769058517588</c:v>
                </c:pt>
                <c:pt idx="78">
                  <c:v>42635.542872825579</c:v>
                </c:pt>
                <c:pt idx="79">
                  <c:v>42638.027537680253</c:v>
                </c:pt>
                <c:pt idx="80">
                  <c:v>42638.577301223602</c:v>
                </c:pt>
                <c:pt idx="81">
                  <c:v>42635.330131290517</c:v>
                </c:pt>
                <c:pt idx="82">
                  <c:v>42521.111280440811</c:v>
                </c:pt>
                <c:pt idx="83">
                  <c:v>42410.820906596666</c:v>
                </c:pt>
                <c:pt idx="84">
                  <c:v>42365.041742961097</c:v>
                </c:pt>
                <c:pt idx="85">
                  <c:v>42125.245062651666</c:v>
                </c:pt>
                <c:pt idx="86">
                  <c:v>41938.391086104064</c:v>
                </c:pt>
                <c:pt idx="87">
                  <c:v>41743.155695507128</c:v>
                </c:pt>
              </c:numCache>
            </c:numRef>
          </c:yVal>
          <c:smooth val="0"/>
          <c:extLst>
            <c:ext xmlns:c16="http://schemas.microsoft.com/office/drawing/2014/chart" uri="{C3380CC4-5D6E-409C-BE32-E72D297353CC}">
              <c16:uniqueId val="{00000000-F968-4F7F-90EC-F9B8F2966C18}"/>
            </c:ext>
          </c:extLst>
        </c:ser>
        <c:ser>
          <c:idx val="2"/>
          <c:order val="1"/>
          <c:tx>
            <c:v>Türe</c:v>
          </c:tx>
          <c:spPr>
            <a:ln w="28575">
              <a:noFill/>
            </a:ln>
          </c:spPr>
          <c:yVal>
            <c:numRef>
              <c:f>'Kraft 60 NR DE'!$AO$2:$AO$89</c:f>
              <c:numCache>
                <c:formatCode>General</c:formatCode>
                <c:ptCount val="88"/>
                <c:pt idx="0">
                  <c:v>-2801.4848369339979</c:v>
                </c:pt>
                <c:pt idx="1">
                  <c:v>-2657.0143299230413</c:v>
                </c:pt>
                <c:pt idx="2">
                  <c:v>-2461.3389938356422</c:v>
                </c:pt>
                <c:pt idx="3">
                  <c:v>-2240.1674026741184</c:v>
                </c:pt>
                <c:pt idx="4">
                  <c:v>-1976.876834256022</c:v>
                </c:pt>
                <c:pt idx="5">
                  <c:v>-1681.4722012239729</c:v>
                </c:pt>
                <c:pt idx="6">
                  <c:v>-1347.7219221455546</c:v>
                </c:pt>
                <c:pt idx="7">
                  <c:v>-977.64532055095935</c:v>
                </c:pt>
                <c:pt idx="8">
                  <c:v>-593.10032030486843</c:v>
                </c:pt>
                <c:pt idx="9">
                  <c:v>-178.05361409421471</c:v>
                </c:pt>
                <c:pt idx="10">
                  <c:v>250.74397310878015</c:v>
                </c:pt>
                <c:pt idx="11">
                  <c:v>691.18495599783944</c:v>
                </c:pt>
                <c:pt idx="12">
                  <c:v>1140.3039318665467</c:v>
                </c:pt>
                <c:pt idx="13">
                  <c:v>1597.2574700793266</c:v>
                </c:pt>
                <c:pt idx="14">
                  <c:v>2048.8502896966929</c:v>
                </c:pt>
                <c:pt idx="15">
                  <c:v>2505.1790465645313</c:v>
                </c:pt>
                <c:pt idx="16">
                  <c:v>2952.3380146750997</c:v>
                </c:pt>
                <c:pt idx="17">
                  <c:v>3397.2142081550674</c:v>
                </c:pt>
                <c:pt idx="18">
                  <c:v>3835.4007567295812</c:v>
                </c:pt>
                <c:pt idx="19">
                  <c:v>4265.1873676762089</c:v>
                </c:pt>
                <c:pt idx="20">
                  <c:v>4683.7314347854226</c:v>
                </c:pt>
                <c:pt idx="21">
                  <c:v>5098.9967434354458</c:v>
                </c:pt>
                <c:pt idx="22">
                  <c:v>5503.7661411305035</c:v>
                </c:pt>
                <c:pt idx="23">
                  <c:v>5900.1047660408749</c:v>
                </c:pt>
                <c:pt idx="24">
                  <c:v>6282.7370760221838</c:v>
                </c:pt>
                <c:pt idx="25">
                  <c:v>6664.1134400907458</c:v>
                </c:pt>
                <c:pt idx="26">
                  <c:v>7030.597468366971</c:v>
                </c:pt>
                <c:pt idx="27">
                  <c:v>7388.7249945316944</c:v>
                </c:pt>
                <c:pt idx="28">
                  <c:v>7741.5608833109854</c:v>
                </c:pt>
                <c:pt idx="29">
                  <c:v>8085.8772850913183</c:v>
                </c:pt>
                <c:pt idx="30">
                  <c:v>8418.1745583295797</c:v>
                </c:pt>
                <c:pt idx="31">
                  <c:v>8745.2951340199234</c:v>
                </c:pt>
                <c:pt idx="32">
                  <c:v>9066.5867672069489</c:v>
                </c:pt>
                <c:pt idx="33">
                  <c:v>9375.8207299102687</c:v>
                </c:pt>
                <c:pt idx="34">
                  <c:v>9682.8779355365514</c:v>
                </c:pt>
                <c:pt idx="35">
                  <c:v>9980.7365551355724</c:v>
                </c:pt>
                <c:pt idx="36">
                  <c:v>10271.421733200712</c:v>
                </c:pt>
                <c:pt idx="37">
                  <c:v>10554.937139315827</c:v>
                </c:pt>
                <c:pt idx="38">
                  <c:v>10833.930366956589</c:v>
                </c:pt>
                <c:pt idx="39">
                  <c:v>11106.703945207044</c:v>
                </c:pt>
                <c:pt idx="40">
                  <c:v>11368.748884467257</c:v>
                </c:pt>
                <c:pt idx="41">
                  <c:v>11632.224461743843</c:v>
                </c:pt>
                <c:pt idx="42">
                  <c:v>11882.012284035638</c:v>
                </c:pt>
                <c:pt idx="43">
                  <c:v>12127.181472665177</c:v>
                </c:pt>
                <c:pt idx="44">
                  <c:v>12371.768643922585</c:v>
                </c:pt>
                <c:pt idx="45">
                  <c:v>12604.363261773018</c:v>
                </c:pt>
                <c:pt idx="46">
                  <c:v>12834.089020795071</c:v>
                </c:pt>
                <c:pt idx="47">
                  <c:v>13060.968953990523</c:v>
                </c:pt>
                <c:pt idx="48">
                  <c:v>13273.254347142902</c:v>
                </c:pt>
                <c:pt idx="49">
                  <c:v>13487.938739130361</c:v>
                </c:pt>
                <c:pt idx="50">
                  <c:v>13692.528175234696</c:v>
                </c:pt>
                <c:pt idx="51">
                  <c:v>13895.870384577176</c:v>
                </c:pt>
                <c:pt idx="52">
                  <c:v>14087.502695754665</c:v>
                </c:pt>
                <c:pt idx="53">
                  <c:v>14278.417533483382</c:v>
                </c:pt>
                <c:pt idx="54">
                  <c:v>14461.507410148823</c:v>
                </c:pt>
                <c:pt idx="55">
                  <c:v>14641.704428771516</c:v>
                </c:pt>
                <c:pt idx="56">
                  <c:v>14809.459713832013</c:v>
                </c:pt>
                <c:pt idx="57">
                  <c:v>14980.994935615628</c:v>
                </c:pt>
                <c:pt idx="58">
                  <c:v>15137.621969369915</c:v>
                </c:pt>
                <c:pt idx="59">
                  <c:v>15296.785313935088</c:v>
                </c:pt>
                <c:pt idx="60">
                  <c:v>15444.387701792468</c:v>
                </c:pt>
                <c:pt idx="61">
                  <c:v>15588.37531601011</c:v>
                </c:pt>
                <c:pt idx="62">
                  <c:v>15726.876345980179</c:v>
                </c:pt>
                <c:pt idx="63">
                  <c:v>15860.763545672633</c:v>
                </c:pt>
                <c:pt idx="64">
                  <c:v>15987.995413079179</c:v>
                </c:pt>
                <c:pt idx="65">
                  <c:v>16105.577365498837</c:v>
                </c:pt>
                <c:pt idx="66">
                  <c:v>16225.899002186336</c:v>
                </c:pt>
                <c:pt idx="67">
                  <c:v>16331.229560621448</c:v>
                </c:pt>
                <c:pt idx="68">
                  <c:v>16438.533094810788</c:v>
                </c:pt>
                <c:pt idx="69">
                  <c:v>16536.997101504166</c:v>
                </c:pt>
                <c:pt idx="70">
                  <c:v>16627.985932401982</c:v>
                </c:pt>
                <c:pt idx="71">
                  <c:v>16714.05413263839</c:v>
                </c:pt>
                <c:pt idx="72">
                  <c:v>16794.98169026195</c:v>
                </c:pt>
                <c:pt idx="73">
                  <c:v>16870.48426178642</c:v>
                </c:pt>
                <c:pt idx="74">
                  <c:v>16938.016654150953</c:v>
                </c:pt>
                <c:pt idx="75">
                  <c:v>17003.431772737847</c:v>
                </c:pt>
                <c:pt idx="76">
                  <c:v>17057.583513359557</c:v>
                </c:pt>
                <c:pt idx="77">
                  <c:v>17109.32244971504</c:v>
                </c:pt>
                <c:pt idx="78">
                  <c:v>17156.216178063391</c:v>
                </c:pt>
                <c:pt idx="79">
                  <c:v>17194.515077198415</c:v>
                </c:pt>
                <c:pt idx="80">
                  <c:v>17227.237788517257</c:v>
                </c:pt>
                <c:pt idx="81">
                  <c:v>17252.323364948199</c:v>
                </c:pt>
                <c:pt idx="82">
                  <c:v>17274.46487290378</c:v>
                </c:pt>
                <c:pt idx="83">
                  <c:v>17291.239577028082</c:v>
                </c:pt>
                <c:pt idx="84">
                  <c:v>17294.410655487372</c:v>
                </c:pt>
                <c:pt idx="85">
                  <c:v>17299.927694408911</c:v>
                </c:pt>
                <c:pt idx="86">
                  <c:v>17294.980526079846</c:v>
                </c:pt>
                <c:pt idx="87">
                  <c:v>17281.346646700156</c:v>
                </c:pt>
              </c:numCache>
            </c:numRef>
          </c:yVal>
          <c:smooth val="0"/>
          <c:extLst>
            <c:ext xmlns:c16="http://schemas.microsoft.com/office/drawing/2014/chart" uri="{C3380CC4-5D6E-409C-BE32-E72D297353CC}">
              <c16:uniqueId val="{00000001-F968-4F7F-90EC-F9B8F2966C18}"/>
            </c:ext>
          </c:extLst>
        </c:ser>
        <c:ser>
          <c:idx val="3"/>
          <c:order val="2"/>
          <c:tx>
            <c:v>Dekor</c:v>
          </c:tx>
          <c:spPr>
            <a:ln w="28575">
              <a:noFill/>
            </a:ln>
          </c:spPr>
          <c:yVal>
            <c:numRef>
              <c:f>'Kraft 60 NR DE'!$AP$2:$AP$89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F968-4F7F-90EC-F9B8F2966C18}"/>
            </c:ext>
          </c:extLst>
        </c:ser>
        <c:ser>
          <c:idx val="4"/>
          <c:order val="3"/>
          <c:tx>
            <c:v>Gewicht</c:v>
          </c:tx>
          <c:spPr>
            <a:ln w="28575">
              <a:noFill/>
            </a:ln>
          </c:spPr>
          <c:yVal>
            <c:numRef>
              <c:f>'Kraft 60 NR DE'!$AQ$2:$AQ$89</c:f>
              <c:numCache>
                <c:formatCode>General</c:formatCode>
                <c:ptCount val="88"/>
                <c:pt idx="0">
                  <c:v>-5400.0065179100657</c:v>
                </c:pt>
                <c:pt idx="1">
                  <c:v>-5056.5455665446625</c:v>
                </c:pt>
                <c:pt idx="2">
                  <c:v>-4545.4931388407495</c:v>
                </c:pt>
                <c:pt idx="3">
                  <c:v>-3951.8334581652616</c:v>
                </c:pt>
                <c:pt idx="4">
                  <c:v>-3220.4830135039265</c:v>
                </c:pt>
                <c:pt idx="5">
                  <c:v>-2384.5198398420916</c:v>
                </c:pt>
                <c:pt idx="6">
                  <c:v>-1423.133114232679</c:v>
                </c:pt>
                <c:pt idx="7">
                  <c:v>-343.19511329108423</c:v>
                </c:pt>
                <c:pt idx="8">
                  <c:v>783.2089456120151</c:v>
                </c:pt>
                <c:pt idx="9">
                  <c:v>2009.4497291913315</c:v>
                </c:pt>
                <c:pt idx="10">
                  <c:v>3280.0962412335489</c:v>
                </c:pt>
                <c:pt idx="11">
                  <c:v>4588.2175373284908</c:v>
                </c:pt>
                <c:pt idx="12">
                  <c:v>5924.2770150606002</c:v>
                </c:pt>
                <c:pt idx="13">
                  <c:v>7285.5754093917121</c:v>
                </c:pt>
                <c:pt idx="14">
                  <c:v>8628.3872944321738</c:v>
                </c:pt>
                <c:pt idx="15">
                  <c:v>9986.3171910897872</c:v>
                </c:pt>
                <c:pt idx="16">
                  <c:v>11313.449842213984</c:v>
                </c:pt>
                <c:pt idx="17">
                  <c:v>12632.678950727444</c:v>
                </c:pt>
                <c:pt idx="18">
                  <c:v>13929.423219600587</c:v>
                </c:pt>
                <c:pt idx="19">
                  <c:v>15198.207007981055</c:v>
                </c:pt>
                <c:pt idx="20">
                  <c:v>16429.525079307627</c:v>
                </c:pt>
                <c:pt idx="21">
                  <c:v>17649.88648316836</c:v>
                </c:pt>
                <c:pt idx="22">
                  <c:v>18835.313360352022</c:v>
                </c:pt>
                <c:pt idx="23">
                  <c:v>19992.678281345172</c:v>
                </c:pt>
                <c:pt idx="24">
                  <c:v>21104.92087243421</c:v>
                </c:pt>
                <c:pt idx="25">
                  <c:v>22212.787299747692</c:v>
                </c:pt>
                <c:pt idx="26">
                  <c:v>23271.630609387706</c:v>
                </c:pt>
                <c:pt idx="27">
                  <c:v>24302.957336759577</c:v>
                </c:pt>
                <c:pt idx="28">
                  <c:v>25316.853673052734</c:v>
                </c:pt>
                <c:pt idx="29">
                  <c:v>26302.697058629943</c:v>
                </c:pt>
                <c:pt idx="30">
                  <c:v>27249.273746282437</c:v>
                </c:pt>
                <c:pt idx="31">
                  <c:v>28178.79829941241</c:v>
                </c:pt>
                <c:pt idx="32">
                  <c:v>29089.351105619018</c:v>
                </c:pt>
                <c:pt idx="33">
                  <c:v>29960.433987366814</c:v>
                </c:pt>
                <c:pt idx="34">
                  <c:v>30824.564132412288</c:v>
                </c:pt>
                <c:pt idx="35">
                  <c:v>31658.860206480738</c:v>
                </c:pt>
                <c:pt idx="36">
                  <c:v>32469.910387487835</c:v>
                </c:pt>
                <c:pt idx="37">
                  <c:v>33257.729050772054</c:v>
                </c:pt>
                <c:pt idx="38">
                  <c:v>34031.100976136309</c:v>
                </c:pt>
                <c:pt idx="39">
                  <c:v>34784.518628691323</c:v>
                </c:pt>
                <c:pt idx="40">
                  <c:v>35503.066945063882</c:v>
                </c:pt>
                <c:pt idx="41">
                  <c:v>36227.06195638272</c:v>
                </c:pt>
                <c:pt idx="42">
                  <c:v>36906.676316243982</c:v>
                </c:pt>
                <c:pt idx="43">
                  <c:v>37571.60520051013</c:v>
                </c:pt>
                <c:pt idx="44">
                  <c:v>38235.280925299674</c:v>
                </c:pt>
                <c:pt idx="45">
                  <c:v>38860.458007875386</c:v>
                </c:pt>
                <c:pt idx="46">
                  <c:v>39476.707964763853</c:v>
                </c:pt>
                <c:pt idx="47">
                  <c:v>40084.632118749614</c:v>
                </c:pt>
                <c:pt idx="48">
                  <c:v>40645.571117554391</c:v>
                </c:pt>
                <c:pt idx="49">
                  <c:v>41214.993120782616</c:v>
                </c:pt>
                <c:pt idx="50">
                  <c:v>41752.385870119935</c:v>
                </c:pt>
                <c:pt idx="51">
                  <c:v>42286.491392440235</c:v>
                </c:pt>
                <c:pt idx="52">
                  <c:v>42783.253032632958</c:v>
                </c:pt>
                <c:pt idx="53">
                  <c:v>43278.695383183418</c:v>
                </c:pt>
                <c:pt idx="54">
                  <c:v>43749.581125503544</c:v>
                </c:pt>
                <c:pt idx="55">
                  <c:v>44211.988585244886</c:v>
                </c:pt>
                <c:pt idx="56">
                  <c:v>44634.872924620919</c:v>
                </c:pt>
                <c:pt idx="57">
                  <c:v>45071.162153866928</c:v>
                </c:pt>
                <c:pt idx="58">
                  <c:v>45459.887773827431</c:v>
                </c:pt>
                <c:pt idx="59">
                  <c:v>45858.152490290064</c:v>
                </c:pt>
                <c:pt idx="60">
                  <c:v>46219.869031452588</c:v>
                </c:pt>
                <c:pt idx="61">
                  <c:v>46570.958397887749</c:v>
                </c:pt>
                <c:pt idx="62">
                  <c:v>46905.563886010124</c:v>
                </c:pt>
                <c:pt idx="63">
                  <c:v>47226.407171849169</c:v>
                </c:pt>
                <c:pt idx="64">
                  <c:v>47526.769857886728</c:v>
                </c:pt>
                <c:pt idx="65">
                  <c:v>47797.174389085412</c:v>
                </c:pt>
                <c:pt idx="66">
                  <c:v>48077.940077360574</c:v>
                </c:pt>
                <c:pt idx="67">
                  <c:v>48311.172627122003</c:v>
                </c:pt>
                <c:pt idx="68">
                  <c:v>48552.393643886782</c:v>
                </c:pt>
                <c:pt idx="69">
                  <c:v>48766.399805881752</c:v>
                </c:pt>
                <c:pt idx="70">
                  <c:v>48957.380114632164</c:v>
                </c:pt>
                <c:pt idx="71">
                  <c:v>49133.891823887549</c:v>
                </c:pt>
                <c:pt idx="72">
                  <c:v>49295.284983753183</c:v>
                </c:pt>
                <c:pt idx="73">
                  <c:v>49440.776622681282</c:v>
                </c:pt>
                <c:pt idx="74">
                  <c:v>49561.763875237375</c:v>
                </c:pt>
                <c:pt idx="75">
                  <c:v>49677.73498740467</c:v>
                </c:pt>
                <c:pt idx="76">
                  <c:v>49758.4404838216</c:v>
                </c:pt>
                <c:pt idx="77">
                  <c:v>49833.307753822635</c:v>
                </c:pt>
                <c:pt idx="78">
                  <c:v>49894.107410443234</c:v>
                </c:pt>
                <c:pt idx="79">
                  <c:v>49928.499791168506</c:v>
                </c:pt>
                <c:pt idx="80">
                  <c:v>49946.870404247675</c:v>
                </c:pt>
                <c:pt idx="81">
                  <c:v>49942.061814901354</c:v>
                </c:pt>
                <c:pt idx="82">
                  <c:v>49929.516178979204</c:v>
                </c:pt>
                <c:pt idx="83">
                  <c:v>49901.489660197578</c:v>
                </c:pt>
                <c:pt idx="84">
                  <c:v>49830.875626703652</c:v>
                </c:pt>
                <c:pt idx="85">
                  <c:v>49770.084028900237</c:v>
                </c:pt>
                <c:pt idx="86">
                  <c:v>49677.038756056267</c:v>
                </c:pt>
                <c:pt idx="87">
                  <c:v>49557.661176940077</c:v>
                </c:pt>
              </c:numCache>
            </c:numRef>
          </c:yVal>
          <c:smooth val="0"/>
          <c:extLst>
            <c:ext xmlns:c16="http://schemas.microsoft.com/office/drawing/2014/chart" uri="{C3380CC4-5D6E-409C-BE32-E72D297353CC}">
              <c16:uniqueId val="{00000003-F968-4F7F-90EC-F9B8F2966C18}"/>
            </c:ext>
          </c:extLst>
        </c:ser>
        <c:ser>
          <c:idx val="0"/>
          <c:order val="4"/>
          <c:tx>
            <c:v>Gesamt</c:v>
          </c:tx>
          <c:spPr>
            <a:ln w="28575">
              <a:noFill/>
            </a:ln>
          </c:spPr>
          <c:yVal>
            <c:numRef>
              <c:f>'Kraft 60 NR DE'!$AR$2:$AR$89</c:f>
              <c:numCache>
                <c:formatCode>General</c:formatCode>
                <c:ptCount val="88"/>
                <c:pt idx="0">
                  <c:v>2323.7768618958435</c:v>
                </c:pt>
                <c:pt idx="1">
                  <c:v>1798.1434735413386</c:v>
                </c:pt>
                <c:pt idx="2">
                  <c:v>1522.8169698171259</c:v>
                </c:pt>
                <c:pt idx="3">
                  <c:v>1224.773289369009</c:v>
                </c:pt>
                <c:pt idx="4">
                  <c:v>1087.5395999828215</c:v>
                </c:pt>
                <c:pt idx="5">
                  <c:v>986.00284926073073</c:v>
                </c:pt>
                <c:pt idx="6">
                  <c:v>1031.8962625328468</c:v>
                </c:pt>
                <c:pt idx="7">
                  <c:v>1181.3152398562356</c:v>
                </c:pt>
                <c:pt idx="8">
                  <c:v>1319.5054149455532</c:v>
                </c:pt>
                <c:pt idx="9">
                  <c:v>1567.2381564171246</c:v>
                </c:pt>
                <c:pt idx="10">
                  <c:v>1865.4786804343407</c:v>
                </c:pt>
                <c:pt idx="11">
                  <c:v>2177.7754573787247</c:v>
                </c:pt>
                <c:pt idx="12">
                  <c:v>2509.7545818841272</c:v>
                </c:pt>
                <c:pt idx="13">
                  <c:v>2887.9098588805809</c:v>
                </c:pt>
                <c:pt idx="14">
                  <c:v>3244.7428481441875</c:v>
                </c:pt>
                <c:pt idx="15">
                  <c:v>3614.9138249255429</c:v>
                </c:pt>
                <c:pt idx="16">
                  <c:v>3974.4885628851553</c:v>
                </c:pt>
                <c:pt idx="17">
                  <c:v>4314.8405522201374</c:v>
                </c:pt>
                <c:pt idx="18">
                  <c:v>4645.7768374529969</c:v>
                </c:pt>
                <c:pt idx="19">
                  <c:v>5002.189113686456</c:v>
                </c:pt>
                <c:pt idx="20">
                  <c:v>5302.1471691931638</c:v>
                </c:pt>
                <c:pt idx="21">
                  <c:v>5589.2817546162078</c:v>
                </c:pt>
                <c:pt idx="22">
                  <c:v>5833.1738695583572</c:v>
                </c:pt>
                <c:pt idx="23">
                  <c:v>6093.8422990720537</c:v>
                </c:pt>
                <c:pt idx="24">
                  <c:v>6333.9791480880031</c:v>
                </c:pt>
                <c:pt idx="25">
                  <c:v>6525.0386066960182</c:v>
                </c:pt>
                <c:pt idx="26">
                  <c:v>6731.50690031259</c:v>
                </c:pt>
                <c:pt idx="27">
                  <c:v>6891.820799812609</c:v>
                </c:pt>
                <c:pt idx="28">
                  <c:v>7077.9110510842111</c:v>
                </c:pt>
                <c:pt idx="29">
                  <c:v>7214.3367231357879</c:v>
                </c:pt>
                <c:pt idx="30">
                  <c:v>7338.2697425694678</c:v>
                </c:pt>
                <c:pt idx="31">
                  <c:v>7461.2826782408774</c:v>
                </c:pt>
                <c:pt idx="32">
                  <c:v>7572.5130026139304</c:v>
                </c:pt>
                <c:pt idx="33">
                  <c:v>7633.3108750147985</c:v>
                </c:pt>
                <c:pt idx="34">
                  <c:v>7742.0109815410906</c:v>
                </c:pt>
                <c:pt idx="35">
                  <c:v>7803.2301227071148</c:v>
                </c:pt>
                <c:pt idx="36">
                  <c:v>7851.1260144038388</c:v>
                </c:pt>
                <c:pt idx="37">
                  <c:v>7906.1312714895066</c:v>
                </c:pt>
                <c:pt idx="38">
                  <c:v>7947.4527077017119</c:v>
                </c:pt>
                <c:pt idx="39">
                  <c:v>7983.160556976527</c:v>
                </c:pt>
                <c:pt idx="40">
                  <c:v>7996.9169025658048</c:v>
                </c:pt>
                <c:pt idx="41">
                  <c:v>8040.4797372543253</c:v>
                </c:pt>
                <c:pt idx="42">
                  <c:v>8026.5356027092967</c:v>
                </c:pt>
                <c:pt idx="43">
                  <c:v>8026.6983447417406</c:v>
                </c:pt>
                <c:pt idx="44">
                  <c:v>8046.1722819548231</c:v>
                </c:pt>
                <c:pt idx="45">
                  <c:v>8014.8146807710618</c:v>
                </c:pt>
                <c:pt idx="46">
                  <c:v>8028.036668376506</c:v>
                </c:pt>
                <c:pt idx="47">
                  <c:v>8035.8593181031501</c:v>
                </c:pt>
                <c:pt idx="48">
                  <c:v>7961.0965563493846</c:v>
                </c:pt>
                <c:pt idx="49">
                  <c:v>7980.9887302225034</c:v>
                </c:pt>
                <c:pt idx="50">
                  <c:v>7931.5028474102583</c:v>
                </c:pt>
                <c:pt idx="51">
                  <c:v>7942.5880343024401</c:v>
                </c:pt>
                <c:pt idx="52">
                  <c:v>7866.0824371371273</c:v>
                </c:pt>
                <c:pt idx="53">
                  <c:v>7871.4595834115171</c:v>
                </c:pt>
                <c:pt idx="54">
                  <c:v>7824.8015782406073</c:v>
                </c:pt>
                <c:pt idx="55">
                  <c:v>7814.7158323360927</c:v>
                </c:pt>
                <c:pt idx="56">
                  <c:v>7718.6915300638575</c:v>
                </c:pt>
                <c:pt idx="57">
                  <c:v>7749.9830031408273</c:v>
                </c:pt>
                <c:pt idx="58">
                  <c:v>7651.8320288833711</c:v>
                </c:pt>
                <c:pt idx="59">
                  <c:v>7671.0912550661815</c:v>
                </c:pt>
                <c:pt idx="60">
                  <c:v>7590.7754124453568</c:v>
                </c:pt>
                <c:pt idx="61">
                  <c:v>7563.8023495687085</c:v>
                </c:pt>
                <c:pt idx="62">
                  <c:v>7536.478711683616</c:v>
                </c:pt>
                <c:pt idx="63">
                  <c:v>7492.4559970198898</c:v>
                </c:pt>
                <c:pt idx="64">
                  <c:v>7493.8184032806312</c:v>
                </c:pt>
                <c:pt idx="65">
                  <c:v>7390.4315360542023</c:v>
                </c:pt>
                <c:pt idx="66">
                  <c:v>7430.5297752161714</c:v>
                </c:pt>
                <c:pt idx="67">
                  <c:v>7333.5466813489547</c:v>
                </c:pt>
                <c:pt idx="68">
                  <c:v>7344.360268496217</c:v>
                </c:pt>
                <c:pt idx="69">
                  <c:v>7327.607127452</c:v>
                </c:pt>
                <c:pt idx="70">
                  <c:v>7291.0112402684463</c:v>
                </c:pt>
                <c:pt idx="71">
                  <c:v>7242.582089642885</c:v>
                </c:pt>
                <c:pt idx="72">
                  <c:v>7257.3955082310131</c:v>
                </c:pt>
                <c:pt idx="73">
                  <c:v>7234.126225607637</c:v>
                </c:pt>
                <c:pt idx="74">
                  <c:v>7205.2810922048448</c:v>
                </c:pt>
                <c:pt idx="75">
                  <c:v>7236.063977293561</c:v>
                </c:pt>
                <c:pt idx="76">
                  <c:v>7211.1768971170022</c:v>
                </c:pt>
                <c:pt idx="77">
                  <c:v>7218.5386953050474</c:v>
                </c:pt>
                <c:pt idx="78">
                  <c:v>7258.5645376176544</c:v>
                </c:pt>
                <c:pt idx="79">
                  <c:v>7290.472253488253</c:v>
                </c:pt>
                <c:pt idx="80">
                  <c:v>7308.2931030240725</c:v>
                </c:pt>
                <c:pt idx="81">
                  <c:v>7306.7316836108366</c:v>
                </c:pt>
                <c:pt idx="82">
                  <c:v>7408.4048985383924</c:v>
                </c:pt>
                <c:pt idx="83">
                  <c:v>7490.6687536009122</c:v>
                </c:pt>
                <c:pt idx="84">
                  <c:v>7465.8338837425545</c:v>
                </c:pt>
                <c:pt idx="85">
                  <c:v>7644.8389662485715</c:v>
                </c:pt>
                <c:pt idx="86">
                  <c:v>7738.6476699522027</c:v>
                </c:pt>
                <c:pt idx="87">
                  <c:v>7814.5054814329487</c:v>
                </c:pt>
              </c:numCache>
            </c:numRef>
          </c:yVal>
          <c:smooth val="0"/>
          <c:extLst>
            <c:ext xmlns:c16="http://schemas.microsoft.com/office/drawing/2014/chart" uri="{C3380CC4-5D6E-409C-BE32-E72D297353CC}">
              <c16:uniqueId val="{00000004-F968-4F7F-90EC-F9B8F2966C18}"/>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9BE9-4232-8166-30B56A517087}"/>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9BE9-4232-8166-30B56A517087}"/>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9BE9-4232-8166-30B56A517087}"/>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9BE9-4232-8166-30B56A517087}"/>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9BE9-4232-8166-30B56A517087}"/>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manualLayout>
          <c:layoutTarget val="inner"/>
          <c:xMode val="edge"/>
          <c:yMode val="edge"/>
          <c:x val="0.10850205661001885"/>
          <c:y val="0.15328801112975632"/>
          <c:w val="0.82995892901645307"/>
          <c:h val="0.75124736457123187"/>
        </c:manualLayout>
      </c:layout>
      <c:scatterChart>
        <c:scatterStyle val="lineMarker"/>
        <c:varyColors val="0"/>
        <c:ser>
          <c:idx val="1"/>
          <c:order val="0"/>
          <c:tx>
            <c:v>Feder</c:v>
          </c:tx>
          <c:spPr>
            <a:ln w="28575">
              <a:noFill/>
            </a:ln>
          </c:spPr>
          <c:yVal>
            <c:numRef>
              <c:f>'Kraft 60 NR DE'!$AU$2:$AU$89</c:f>
              <c:numCache>
                <c:formatCode>General</c:formatCode>
                <c:ptCount val="88"/>
                <c:pt idx="0">
                  <c:v>-9619.0338766009409</c:v>
                </c:pt>
                <c:pt idx="1">
                  <c:v>-8534.8446527884316</c:v>
                </c:pt>
                <c:pt idx="2">
                  <c:v>-7554.2595940246483</c:v>
                </c:pt>
                <c:pt idx="3">
                  <c:v>-6443.1289029342443</c:v>
                </c:pt>
                <c:pt idx="4">
                  <c:v>-5361.2803197794483</c:v>
                </c:pt>
                <c:pt idx="5">
                  <c:v>-4194.1073070494767</c:v>
                </c:pt>
                <c:pt idx="6">
                  <c:v>-3054.66687601901</c:v>
                </c:pt>
                <c:pt idx="7">
                  <c:v>-1896.7759926247995</c:v>
                </c:pt>
                <c:pt idx="8">
                  <c:v>-667.24336485087099</c:v>
                </c:pt>
                <c:pt idx="9">
                  <c:v>550.1954916029224</c:v>
                </c:pt>
                <c:pt idx="10">
                  <c:v>1760.1489672546495</c:v>
                </c:pt>
                <c:pt idx="11">
                  <c:v>2999.464761266117</c:v>
                </c:pt>
                <c:pt idx="12">
                  <c:v>4249.4095495256524</c:v>
                </c:pt>
                <c:pt idx="13">
                  <c:v>5473.7662267379592</c:v>
                </c:pt>
                <c:pt idx="14">
                  <c:v>6702.2198135809558</c:v>
                </c:pt>
                <c:pt idx="15">
                  <c:v>7933.5453416982591</c:v>
                </c:pt>
                <c:pt idx="16">
                  <c:v>9140.4666694157786</c:v>
                </c:pt>
                <c:pt idx="17">
                  <c:v>10362.273957469919</c:v>
                </c:pt>
                <c:pt idx="18">
                  <c:v>11568.67256648689</c:v>
                </c:pt>
                <c:pt idx="19">
                  <c:v>12709.355894410186</c:v>
                </c:pt>
                <c:pt idx="20">
                  <c:v>13874.586853095312</c:v>
                </c:pt>
                <c:pt idx="21">
                  <c:v>15043.060392560628</c:v>
                </c:pt>
                <c:pt idx="22">
                  <c:v>16222.831544756244</c:v>
                </c:pt>
                <c:pt idx="23">
                  <c:v>17347.563303381132</c:v>
                </c:pt>
                <c:pt idx="24">
                  <c:v>18442.471807024416</c:v>
                </c:pt>
                <c:pt idx="25">
                  <c:v>19594.068901891467</c:v>
                </c:pt>
                <c:pt idx="26">
                  <c:v>20665.99566184861</c:v>
                </c:pt>
                <c:pt idx="27">
                  <c:v>21761.99422365885</c:v>
                </c:pt>
                <c:pt idx="28">
                  <c:v>22804.749897268095</c:v>
                </c:pt>
                <c:pt idx="29">
                  <c:v>23875.236234952146</c:v>
                </c:pt>
                <c:pt idx="30">
                  <c:v>24912.887204980747</c:v>
                </c:pt>
                <c:pt idx="31">
                  <c:v>25930.991890244772</c:v>
                </c:pt>
                <c:pt idx="32">
                  <c:v>26940.675400519605</c:v>
                </c:pt>
                <c:pt idx="33">
                  <c:v>27964.636904160179</c:v>
                </c:pt>
                <c:pt idx="34">
                  <c:v>28920.408385565144</c:v>
                </c:pt>
                <c:pt idx="35">
                  <c:v>29898.726407275357</c:v>
                </c:pt>
                <c:pt idx="36">
                  <c:v>30865.052980296117</c:v>
                </c:pt>
                <c:pt idx="37">
                  <c:v>31793.713806254942</c:v>
                </c:pt>
                <c:pt idx="38">
                  <c:v>32721.796818017236</c:v>
                </c:pt>
                <c:pt idx="39">
                  <c:v>33632.198537672943</c:v>
                </c:pt>
                <c:pt idx="40">
                  <c:v>34526.685871571586</c:v>
                </c:pt>
                <c:pt idx="41">
                  <c:v>35390.856893414304</c:v>
                </c:pt>
                <c:pt idx="42">
                  <c:v>36271.733013767735</c:v>
                </c:pt>
                <c:pt idx="43">
                  <c:v>37116.663739588847</c:v>
                </c:pt>
                <c:pt idx="44">
                  <c:v>37935.964989717802</c:v>
                </c:pt>
                <c:pt idx="45">
                  <c:v>38770.895423393624</c:v>
                </c:pt>
                <c:pt idx="46">
                  <c:v>39538.721723200986</c:v>
                </c:pt>
                <c:pt idx="47">
                  <c:v>40302.983430023174</c:v>
                </c:pt>
                <c:pt idx="48">
                  <c:v>41112.087721139629</c:v>
                </c:pt>
                <c:pt idx="49">
                  <c:v>41812.921737448873</c:v>
                </c:pt>
                <c:pt idx="50">
                  <c:v>42560.792356712329</c:v>
                </c:pt>
                <c:pt idx="51">
                  <c:v>43228.348459890774</c:v>
                </c:pt>
                <c:pt idx="52">
                  <c:v>43959.179224051368</c:v>
                </c:pt>
                <c:pt idx="53">
                  <c:v>44585.30015309155</c:v>
                </c:pt>
                <c:pt idx="54">
                  <c:v>45246.003906689359</c:v>
                </c:pt>
                <c:pt idx="55">
                  <c:v>45849.977159888258</c:v>
                </c:pt>
                <c:pt idx="56">
                  <c:v>46512.387536631919</c:v>
                </c:pt>
                <c:pt idx="57">
                  <c:v>47031.286265787297</c:v>
                </c:pt>
                <c:pt idx="58">
                  <c:v>47653.293781601373</c:v>
                </c:pt>
                <c:pt idx="59">
                  <c:v>48139.324854506405</c:v>
                </c:pt>
                <c:pt idx="60">
                  <c:v>48704.726497624841</c:v>
                </c:pt>
                <c:pt idx="61">
                  <c:v>49189.437686573146</c:v>
                </c:pt>
                <c:pt idx="62">
                  <c:v>49653.723767343661</c:v>
                </c:pt>
                <c:pt idx="63">
                  <c:v>50121.6371241284</c:v>
                </c:pt>
                <c:pt idx="64">
                  <c:v>50506.383520685609</c:v>
                </c:pt>
                <c:pt idx="65">
                  <c:v>50985.388286533474</c:v>
                </c:pt>
                <c:pt idx="66">
                  <c:v>51296.348879603938</c:v>
                </c:pt>
                <c:pt idx="67">
                  <c:v>51720.19074678942</c:v>
                </c:pt>
                <c:pt idx="68">
                  <c:v>52017.98425729484</c:v>
                </c:pt>
                <c:pt idx="69">
                  <c:v>52316.094974385007</c:v>
                </c:pt>
                <c:pt idx="70">
                  <c:v>52610.0738002281</c:v>
                </c:pt>
                <c:pt idx="71">
                  <c:v>52900.6152005638</c:v>
                </c:pt>
                <c:pt idx="72">
                  <c:v>53092.090140486405</c:v>
                </c:pt>
                <c:pt idx="73">
                  <c:v>53311.441498939494</c:v>
                </c:pt>
                <c:pt idx="74">
                  <c:v>53506.768055036373</c:v>
                </c:pt>
                <c:pt idx="75">
                  <c:v>53620.300704658512</c:v>
                </c:pt>
                <c:pt idx="76">
                  <c:v>53759.475576674646</c:v>
                </c:pt>
                <c:pt idx="77">
                  <c:v>53850.392919502126</c:v>
                </c:pt>
                <c:pt idx="78">
                  <c:v>53882.115850304202</c:v>
                </c:pt>
                <c:pt idx="79">
                  <c:v>53890.577657448193</c:v>
                </c:pt>
                <c:pt idx="80">
                  <c:v>53896.441453047468</c:v>
                </c:pt>
                <c:pt idx="81">
                  <c:v>53897.364175524279</c:v>
                </c:pt>
                <c:pt idx="82">
                  <c:v>53757.862413950817</c:v>
                </c:pt>
                <c:pt idx="83">
                  <c:v>53623.155196212399</c:v>
                </c:pt>
                <c:pt idx="84">
                  <c:v>53569.859411852049</c:v>
                </c:pt>
                <c:pt idx="85">
                  <c:v>53271.090161361404</c:v>
                </c:pt>
                <c:pt idx="86">
                  <c:v>53039.084737031764</c:v>
                </c:pt>
                <c:pt idx="87">
                  <c:v>52796.32040207617</c:v>
                </c:pt>
              </c:numCache>
            </c:numRef>
          </c:yVal>
          <c:smooth val="0"/>
          <c:extLst>
            <c:ext xmlns:c16="http://schemas.microsoft.com/office/drawing/2014/chart" uri="{C3380CC4-5D6E-409C-BE32-E72D297353CC}">
              <c16:uniqueId val="{00000000-028F-4B43-8A39-9007C3394E79}"/>
            </c:ext>
          </c:extLst>
        </c:ser>
        <c:ser>
          <c:idx val="2"/>
          <c:order val="1"/>
          <c:tx>
            <c:v>Türe</c:v>
          </c:tx>
          <c:spPr>
            <a:ln w="28575">
              <a:noFill/>
            </a:ln>
          </c:spPr>
          <c:yVal>
            <c:numRef>
              <c:f>'Kraft 60 NR DE'!$AO$2:$AO$89</c:f>
              <c:numCache>
                <c:formatCode>General</c:formatCode>
                <c:ptCount val="88"/>
                <c:pt idx="0">
                  <c:v>-2801.4848369339979</c:v>
                </c:pt>
                <c:pt idx="1">
                  <c:v>-2657.0143299230413</c:v>
                </c:pt>
                <c:pt idx="2">
                  <c:v>-2461.3389938356422</c:v>
                </c:pt>
                <c:pt idx="3">
                  <c:v>-2240.1674026741184</c:v>
                </c:pt>
                <c:pt idx="4">
                  <c:v>-1976.876834256022</c:v>
                </c:pt>
                <c:pt idx="5">
                  <c:v>-1681.4722012239729</c:v>
                </c:pt>
                <c:pt idx="6">
                  <c:v>-1347.7219221455546</c:v>
                </c:pt>
                <c:pt idx="7">
                  <c:v>-977.64532055095935</c:v>
                </c:pt>
                <c:pt idx="8">
                  <c:v>-593.10032030486843</c:v>
                </c:pt>
                <c:pt idx="9">
                  <c:v>-178.05361409421471</c:v>
                </c:pt>
                <c:pt idx="10">
                  <c:v>250.74397310878015</c:v>
                </c:pt>
                <c:pt idx="11">
                  <c:v>691.18495599783944</c:v>
                </c:pt>
                <c:pt idx="12">
                  <c:v>1140.3039318665467</c:v>
                </c:pt>
                <c:pt idx="13">
                  <c:v>1597.2574700793266</c:v>
                </c:pt>
                <c:pt idx="14">
                  <c:v>2048.8502896966929</c:v>
                </c:pt>
                <c:pt idx="15">
                  <c:v>2505.1790465645313</c:v>
                </c:pt>
                <c:pt idx="16">
                  <c:v>2952.3380146750997</c:v>
                </c:pt>
                <c:pt idx="17">
                  <c:v>3397.2142081550674</c:v>
                </c:pt>
                <c:pt idx="18">
                  <c:v>3835.4007567295812</c:v>
                </c:pt>
                <c:pt idx="19">
                  <c:v>4265.1873676762089</c:v>
                </c:pt>
                <c:pt idx="20">
                  <c:v>4683.7314347854226</c:v>
                </c:pt>
                <c:pt idx="21">
                  <c:v>5098.9967434354458</c:v>
                </c:pt>
                <c:pt idx="22">
                  <c:v>5503.7661411305035</c:v>
                </c:pt>
                <c:pt idx="23">
                  <c:v>5900.1047660408749</c:v>
                </c:pt>
                <c:pt idx="24">
                  <c:v>6282.7370760221838</c:v>
                </c:pt>
                <c:pt idx="25">
                  <c:v>6664.1134400907458</c:v>
                </c:pt>
                <c:pt idx="26">
                  <c:v>7030.597468366971</c:v>
                </c:pt>
                <c:pt idx="27">
                  <c:v>7388.7249945316944</c:v>
                </c:pt>
                <c:pt idx="28">
                  <c:v>7741.5608833109854</c:v>
                </c:pt>
                <c:pt idx="29">
                  <c:v>8085.8772850913183</c:v>
                </c:pt>
                <c:pt idx="30">
                  <c:v>8418.1745583295797</c:v>
                </c:pt>
                <c:pt idx="31">
                  <c:v>8745.2951340199234</c:v>
                </c:pt>
                <c:pt idx="32">
                  <c:v>9066.5867672069489</c:v>
                </c:pt>
                <c:pt idx="33">
                  <c:v>9375.8207299102687</c:v>
                </c:pt>
                <c:pt idx="34">
                  <c:v>9682.8779355365514</c:v>
                </c:pt>
                <c:pt idx="35">
                  <c:v>9980.7365551355724</c:v>
                </c:pt>
                <c:pt idx="36">
                  <c:v>10271.421733200712</c:v>
                </c:pt>
                <c:pt idx="37">
                  <c:v>10554.937139315827</c:v>
                </c:pt>
                <c:pt idx="38">
                  <c:v>10833.930366956589</c:v>
                </c:pt>
                <c:pt idx="39">
                  <c:v>11106.703945207044</c:v>
                </c:pt>
                <c:pt idx="40">
                  <c:v>11368.748884467257</c:v>
                </c:pt>
                <c:pt idx="41">
                  <c:v>11632.224461743843</c:v>
                </c:pt>
                <c:pt idx="42">
                  <c:v>11882.012284035638</c:v>
                </c:pt>
                <c:pt idx="43">
                  <c:v>12127.181472665177</c:v>
                </c:pt>
                <c:pt idx="44">
                  <c:v>12371.768643922585</c:v>
                </c:pt>
                <c:pt idx="45">
                  <c:v>12604.363261773018</c:v>
                </c:pt>
                <c:pt idx="46">
                  <c:v>12834.089020795071</c:v>
                </c:pt>
                <c:pt idx="47">
                  <c:v>13060.968953990523</c:v>
                </c:pt>
                <c:pt idx="48">
                  <c:v>13273.254347142902</c:v>
                </c:pt>
                <c:pt idx="49">
                  <c:v>13487.938739130361</c:v>
                </c:pt>
                <c:pt idx="50">
                  <c:v>13692.528175234696</c:v>
                </c:pt>
                <c:pt idx="51">
                  <c:v>13895.870384577176</c:v>
                </c:pt>
                <c:pt idx="52">
                  <c:v>14087.502695754665</c:v>
                </c:pt>
                <c:pt idx="53">
                  <c:v>14278.417533483382</c:v>
                </c:pt>
                <c:pt idx="54">
                  <c:v>14461.507410148823</c:v>
                </c:pt>
                <c:pt idx="55">
                  <c:v>14641.704428771516</c:v>
                </c:pt>
                <c:pt idx="56">
                  <c:v>14809.459713832013</c:v>
                </c:pt>
                <c:pt idx="57">
                  <c:v>14980.994935615628</c:v>
                </c:pt>
                <c:pt idx="58">
                  <c:v>15137.621969369915</c:v>
                </c:pt>
                <c:pt idx="59">
                  <c:v>15296.785313935088</c:v>
                </c:pt>
                <c:pt idx="60">
                  <c:v>15444.387701792468</c:v>
                </c:pt>
                <c:pt idx="61">
                  <c:v>15588.37531601011</c:v>
                </c:pt>
                <c:pt idx="62">
                  <c:v>15726.876345980179</c:v>
                </c:pt>
                <c:pt idx="63">
                  <c:v>15860.763545672633</c:v>
                </c:pt>
                <c:pt idx="64">
                  <c:v>15987.995413079179</c:v>
                </c:pt>
                <c:pt idx="65">
                  <c:v>16105.577365498837</c:v>
                </c:pt>
                <c:pt idx="66">
                  <c:v>16225.899002186336</c:v>
                </c:pt>
                <c:pt idx="67">
                  <c:v>16331.229560621448</c:v>
                </c:pt>
                <c:pt idx="68">
                  <c:v>16438.533094810788</c:v>
                </c:pt>
                <c:pt idx="69">
                  <c:v>16536.997101504166</c:v>
                </c:pt>
                <c:pt idx="70">
                  <c:v>16627.985932401982</c:v>
                </c:pt>
                <c:pt idx="71">
                  <c:v>16714.05413263839</c:v>
                </c:pt>
                <c:pt idx="72">
                  <c:v>16794.98169026195</c:v>
                </c:pt>
                <c:pt idx="73">
                  <c:v>16870.48426178642</c:v>
                </c:pt>
                <c:pt idx="74">
                  <c:v>16938.016654150953</c:v>
                </c:pt>
                <c:pt idx="75">
                  <c:v>17003.431772737847</c:v>
                </c:pt>
                <c:pt idx="76">
                  <c:v>17057.583513359557</c:v>
                </c:pt>
                <c:pt idx="77">
                  <c:v>17109.32244971504</c:v>
                </c:pt>
                <c:pt idx="78">
                  <c:v>17156.216178063391</c:v>
                </c:pt>
                <c:pt idx="79">
                  <c:v>17194.515077198415</c:v>
                </c:pt>
                <c:pt idx="80">
                  <c:v>17227.237788517257</c:v>
                </c:pt>
                <c:pt idx="81">
                  <c:v>17252.323364948199</c:v>
                </c:pt>
                <c:pt idx="82">
                  <c:v>17274.46487290378</c:v>
                </c:pt>
                <c:pt idx="83">
                  <c:v>17291.239577028082</c:v>
                </c:pt>
                <c:pt idx="84">
                  <c:v>17294.410655487372</c:v>
                </c:pt>
                <c:pt idx="85">
                  <c:v>17299.927694408911</c:v>
                </c:pt>
                <c:pt idx="86">
                  <c:v>17294.980526079846</c:v>
                </c:pt>
                <c:pt idx="87">
                  <c:v>17281.346646700156</c:v>
                </c:pt>
              </c:numCache>
            </c:numRef>
          </c:yVal>
          <c:smooth val="0"/>
          <c:extLst>
            <c:ext xmlns:c16="http://schemas.microsoft.com/office/drawing/2014/chart" uri="{C3380CC4-5D6E-409C-BE32-E72D297353CC}">
              <c16:uniqueId val="{00000001-028F-4B43-8A39-9007C3394E79}"/>
            </c:ext>
          </c:extLst>
        </c:ser>
        <c:ser>
          <c:idx val="3"/>
          <c:order val="2"/>
          <c:tx>
            <c:v>Dekor</c:v>
          </c:tx>
          <c:spPr>
            <a:ln w="28575">
              <a:noFill/>
            </a:ln>
          </c:spPr>
          <c:yVal>
            <c:numRef>
              <c:f>'Kraft 60 NR DE'!$AP$2:$AP$89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028F-4B43-8A39-9007C3394E79}"/>
            </c:ext>
          </c:extLst>
        </c:ser>
        <c:ser>
          <c:idx val="4"/>
          <c:order val="3"/>
          <c:tx>
            <c:v>Gewicht</c:v>
          </c:tx>
          <c:spPr>
            <a:ln w="28575">
              <a:noFill/>
            </a:ln>
          </c:spPr>
          <c:yVal>
            <c:numRef>
              <c:f>'Kraft 60 NR DE'!$AQ$2:$AQ$89</c:f>
              <c:numCache>
                <c:formatCode>General</c:formatCode>
                <c:ptCount val="88"/>
                <c:pt idx="0">
                  <c:v>-5400.0065179100657</c:v>
                </c:pt>
                <c:pt idx="1">
                  <c:v>-5056.5455665446625</c:v>
                </c:pt>
                <c:pt idx="2">
                  <c:v>-4545.4931388407495</c:v>
                </c:pt>
                <c:pt idx="3">
                  <c:v>-3951.8334581652616</c:v>
                </c:pt>
                <c:pt idx="4">
                  <c:v>-3220.4830135039265</c:v>
                </c:pt>
                <c:pt idx="5">
                  <c:v>-2384.5198398420916</c:v>
                </c:pt>
                <c:pt idx="6">
                  <c:v>-1423.133114232679</c:v>
                </c:pt>
                <c:pt idx="7">
                  <c:v>-343.19511329108423</c:v>
                </c:pt>
                <c:pt idx="8">
                  <c:v>783.2089456120151</c:v>
                </c:pt>
                <c:pt idx="9">
                  <c:v>2009.4497291913315</c:v>
                </c:pt>
                <c:pt idx="10">
                  <c:v>3280.0962412335489</c:v>
                </c:pt>
                <c:pt idx="11">
                  <c:v>4588.2175373284908</c:v>
                </c:pt>
                <c:pt idx="12">
                  <c:v>5924.2770150606002</c:v>
                </c:pt>
                <c:pt idx="13">
                  <c:v>7285.5754093917121</c:v>
                </c:pt>
                <c:pt idx="14">
                  <c:v>8628.3872944321738</c:v>
                </c:pt>
                <c:pt idx="15">
                  <c:v>9986.3171910897872</c:v>
                </c:pt>
                <c:pt idx="16">
                  <c:v>11313.449842213984</c:v>
                </c:pt>
                <c:pt idx="17">
                  <c:v>12632.678950727444</c:v>
                </c:pt>
                <c:pt idx="18">
                  <c:v>13929.423219600587</c:v>
                </c:pt>
                <c:pt idx="19">
                  <c:v>15198.207007981055</c:v>
                </c:pt>
                <c:pt idx="20">
                  <c:v>16429.525079307627</c:v>
                </c:pt>
                <c:pt idx="21">
                  <c:v>17649.88648316836</c:v>
                </c:pt>
                <c:pt idx="22">
                  <c:v>18835.313360352022</c:v>
                </c:pt>
                <c:pt idx="23">
                  <c:v>19992.678281345172</c:v>
                </c:pt>
                <c:pt idx="24">
                  <c:v>21104.92087243421</c:v>
                </c:pt>
                <c:pt idx="25">
                  <c:v>22212.787299747692</c:v>
                </c:pt>
                <c:pt idx="26">
                  <c:v>23271.630609387706</c:v>
                </c:pt>
                <c:pt idx="27">
                  <c:v>24302.957336759577</c:v>
                </c:pt>
                <c:pt idx="28">
                  <c:v>25316.853673052734</c:v>
                </c:pt>
                <c:pt idx="29">
                  <c:v>26302.697058629943</c:v>
                </c:pt>
                <c:pt idx="30">
                  <c:v>27249.273746282437</c:v>
                </c:pt>
                <c:pt idx="31">
                  <c:v>28178.79829941241</c:v>
                </c:pt>
                <c:pt idx="32">
                  <c:v>29089.351105619018</c:v>
                </c:pt>
                <c:pt idx="33">
                  <c:v>29960.433987366814</c:v>
                </c:pt>
                <c:pt idx="34">
                  <c:v>30824.564132412288</c:v>
                </c:pt>
                <c:pt idx="35">
                  <c:v>31658.860206480738</c:v>
                </c:pt>
                <c:pt idx="36">
                  <c:v>32469.910387487835</c:v>
                </c:pt>
                <c:pt idx="37">
                  <c:v>33257.729050772054</c:v>
                </c:pt>
                <c:pt idx="38">
                  <c:v>34031.100976136309</c:v>
                </c:pt>
                <c:pt idx="39">
                  <c:v>34784.518628691323</c:v>
                </c:pt>
                <c:pt idx="40">
                  <c:v>35503.066945063882</c:v>
                </c:pt>
                <c:pt idx="41">
                  <c:v>36227.06195638272</c:v>
                </c:pt>
                <c:pt idx="42">
                  <c:v>36906.676316243982</c:v>
                </c:pt>
                <c:pt idx="43">
                  <c:v>37571.60520051013</c:v>
                </c:pt>
                <c:pt idx="44">
                  <c:v>38235.280925299674</c:v>
                </c:pt>
                <c:pt idx="45">
                  <c:v>38860.458007875386</c:v>
                </c:pt>
                <c:pt idx="46">
                  <c:v>39476.707964763853</c:v>
                </c:pt>
                <c:pt idx="47">
                  <c:v>40084.632118749614</c:v>
                </c:pt>
                <c:pt idx="48">
                  <c:v>40645.571117554391</c:v>
                </c:pt>
                <c:pt idx="49">
                  <c:v>41214.993120782616</c:v>
                </c:pt>
                <c:pt idx="50">
                  <c:v>41752.385870119935</c:v>
                </c:pt>
                <c:pt idx="51">
                  <c:v>42286.491392440235</c:v>
                </c:pt>
                <c:pt idx="52">
                  <c:v>42783.253032632958</c:v>
                </c:pt>
                <c:pt idx="53">
                  <c:v>43278.695383183418</c:v>
                </c:pt>
                <c:pt idx="54">
                  <c:v>43749.581125503544</c:v>
                </c:pt>
                <c:pt idx="55">
                  <c:v>44211.988585244886</c:v>
                </c:pt>
                <c:pt idx="56">
                  <c:v>44634.872924620919</c:v>
                </c:pt>
                <c:pt idx="57">
                  <c:v>45071.162153866928</c:v>
                </c:pt>
                <c:pt idx="58">
                  <c:v>45459.887773827431</c:v>
                </c:pt>
                <c:pt idx="59">
                  <c:v>45858.152490290064</c:v>
                </c:pt>
                <c:pt idx="60">
                  <c:v>46219.869031452588</c:v>
                </c:pt>
                <c:pt idx="61">
                  <c:v>46570.958397887749</c:v>
                </c:pt>
                <c:pt idx="62">
                  <c:v>46905.563886010124</c:v>
                </c:pt>
                <c:pt idx="63">
                  <c:v>47226.407171849169</c:v>
                </c:pt>
                <c:pt idx="64">
                  <c:v>47526.769857886728</c:v>
                </c:pt>
                <c:pt idx="65">
                  <c:v>47797.174389085412</c:v>
                </c:pt>
                <c:pt idx="66">
                  <c:v>48077.940077360574</c:v>
                </c:pt>
                <c:pt idx="67">
                  <c:v>48311.172627122003</c:v>
                </c:pt>
                <c:pt idx="68">
                  <c:v>48552.393643886782</c:v>
                </c:pt>
                <c:pt idx="69">
                  <c:v>48766.399805881752</c:v>
                </c:pt>
                <c:pt idx="70">
                  <c:v>48957.380114632164</c:v>
                </c:pt>
                <c:pt idx="71">
                  <c:v>49133.891823887549</c:v>
                </c:pt>
                <c:pt idx="72">
                  <c:v>49295.284983753183</c:v>
                </c:pt>
                <c:pt idx="73">
                  <c:v>49440.776622681282</c:v>
                </c:pt>
                <c:pt idx="74">
                  <c:v>49561.763875237375</c:v>
                </c:pt>
                <c:pt idx="75">
                  <c:v>49677.73498740467</c:v>
                </c:pt>
                <c:pt idx="76">
                  <c:v>49758.4404838216</c:v>
                </c:pt>
                <c:pt idx="77">
                  <c:v>49833.307753822635</c:v>
                </c:pt>
                <c:pt idx="78">
                  <c:v>49894.107410443234</c:v>
                </c:pt>
                <c:pt idx="79">
                  <c:v>49928.499791168506</c:v>
                </c:pt>
                <c:pt idx="80">
                  <c:v>49946.870404247675</c:v>
                </c:pt>
                <c:pt idx="81">
                  <c:v>49942.061814901354</c:v>
                </c:pt>
                <c:pt idx="82">
                  <c:v>49929.516178979204</c:v>
                </c:pt>
                <c:pt idx="83">
                  <c:v>49901.489660197578</c:v>
                </c:pt>
                <c:pt idx="84">
                  <c:v>49830.875626703652</c:v>
                </c:pt>
                <c:pt idx="85">
                  <c:v>49770.084028900237</c:v>
                </c:pt>
                <c:pt idx="86">
                  <c:v>49677.038756056267</c:v>
                </c:pt>
                <c:pt idx="87">
                  <c:v>49557.661176940077</c:v>
                </c:pt>
              </c:numCache>
            </c:numRef>
          </c:yVal>
          <c:smooth val="0"/>
          <c:extLst>
            <c:ext xmlns:c16="http://schemas.microsoft.com/office/drawing/2014/chart" uri="{C3380CC4-5D6E-409C-BE32-E72D297353CC}">
              <c16:uniqueId val="{00000003-028F-4B43-8A39-9007C3394E79}"/>
            </c:ext>
          </c:extLst>
        </c:ser>
        <c:ser>
          <c:idx val="0"/>
          <c:order val="4"/>
          <c:tx>
            <c:v>Gesamt</c:v>
          </c:tx>
          <c:spPr>
            <a:ln w="28575">
              <a:noFill/>
            </a:ln>
          </c:spPr>
          <c:yVal>
            <c:numRef>
              <c:f>'Kraft 60 NR DE'!$AV$2:$AV$89</c:f>
              <c:numCache>
                <c:formatCode>General</c:formatCode>
                <c:ptCount val="88"/>
                <c:pt idx="0">
                  <c:v>4219.0273586908752</c:v>
                </c:pt>
                <c:pt idx="1">
                  <c:v>3478.2990862437691</c:v>
                </c:pt>
                <c:pt idx="2">
                  <c:v>3008.7664551838989</c:v>
                </c:pt>
                <c:pt idx="3">
                  <c:v>2491.2954447689826</c:v>
                </c:pt>
                <c:pt idx="4">
                  <c:v>2140.7973062755218</c:v>
                </c:pt>
                <c:pt idx="5">
                  <c:v>1809.5874672073851</c:v>
                </c:pt>
                <c:pt idx="6">
                  <c:v>1631.5337617863311</c:v>
                </c:pt>
                <c:pt idx="7">
                  <c:v>1553.5808793337153</c:v>
                </c:pt>
                <c:pt idx="8">
                  <c:v>1450.4523104628861</c:v>
                </c:pt>
                <c:pt idx="9">
                  <c:v>1459.2542375884091</c:v>
                </c:pt>
                <c:pt idx="10">
                  <c:v>1519.9472739788994</c:v>
                </c:pt>
                <c:pt idx="11">
                  <c:v>1588.7527760623739</c:v>
                </c:pt>
                <c:pt idx="12">
                  <c:v>1674.8674655349478</c:v>
                </c:pt>
                <c:pt idx="13">
                  <c:v>1811.8091826537529</c:v>
                </c:pt>
                <c:pt idx="14">
                  <c:v>1926.167480851218</c:v>
                </c:pt>
                <c:pt idx="15">
                  <c:v>2052.7718493915281</c:v>
                </c:pt>
                <c:pt idx="16">
                  <c:v>2172.9831727982055</c:v>
                </c:pt>
                <c:pt idx="17">
                  <c:v>2270.4049932575253</c:v>
                </c:pt>
                <c:pt idx="18">
                  <c:v>2360.7506531136969</c:v>
                </c:pt>
                <c:pt idx="19">
                  <c:v>2488.8511135708686</c:v>
                </c:pt>
                <c:pt idx="20">
                  <c:v>2554.9382262123145</c:v>
                </c:pt>
                <c:pt idx="21">
                  <c:v>2606.8260906077321</c:v>
                </c:pt>
                <c:pt idx="22">
                  <c:v>2612.4818155957782</c:v>
                </c:pt>
                <c:pt idx="23">
                  <c:v>2645.11497796404</c:v>
                </c:pt>
                <c:pt idx="24">
                  <c:v>2662.4490654097935</c:v>
                </c:pt>
                <c:pt idx="25">
                  <c:v>2618.7183978562243</c:v>
                </c:pt>
                <c:pt idx="26">
                  <c:v>2605.6349475390962</c:v>
                </c:pt>
                <c:pt idx="27">
                  <c:v>2540.9631131007263</c:v>
                </c:pt>
                <c:pt idx="28">
                  <c:v>2512.1037757846389</c:v>
                </c:pt>
                <c:pt idx="29">
                  <c:v>2427.4608236777967</c:v>
                </c:pt>
                <c:pt idx="30">
                  <c:v>2336.3865413016902</c:v>
                </c:pt>
                <c:pt idx="31">
                  <c:v>2247.8064091676388</c:v>
                </c:pt>
                <c:pt idx="32">
                  <c:v>2148.6757050994129</c:v>
                </c:pt>
                <c:pt idx="33">
                  <c:v>1995.7970832066349</c:v>
                </c:pt>
                <c:pt idx="34">
                  <c:v>1904.1557468471437</c:v>
                </c:pt>
                <c:pt idx="35">
                  <c:v>1760.1337992053814</c:v>
                </c:pt>
                <c:pt idx="36">
                  <c:v>1604.8574071917174</c:v>
                </c:pt>
                <c:pt idx="37">
                  <c:v>1464.0152445171116</c:v>
                </c:pt>
                <c:pt idx="38">
                  <c:v>1309.3041581190737</c:v>
                </c:pt>
                <c:pt idx="39">
                  <c:v>1152.3200910183805</c:v>
                </c:pt>
                <c:pt idx="40">
                  <c:v>976.3810734922954</c:v>
                </c:pt>
                <c:pt idx="41">
                  <c:v>836.20506296841631</c:v>
                </c:pt>
                <c:pt idx="42">
                  <c:v>634.94330247624748</c:v>
                </c:pt>
                <c:pt idx="43">
                  <c:v>454.94146092128358</c:v>
                </c:pt>
                <c:pt idx="44">
                  <c:v>299.3159355818716</c:v>
                </c:pt>
                <c:pt idx="45">
                  <c:v>89.562584481762315</c:v>
                </c:pt>
                <c:pt idx="46">
                  <c:v>-62.01375843713322</c:v>
                </c:pt>
                <c:pt idx="47">
                  <c:v>-218.35131127355999</c:v>
                </c:pt>
                <c:pt idx="48">
                  <c:v>-466.51660358523804</c:v>
                </c:pt>
                <c:pt idx="49">
                  <c:v>-597.92861666625686</c:v>
                </c:pt>
                <c:pt idx="50">
                  <c:v>-808.40648659239378</c:v>
                </c:pt>
                <c:pt idx="51">
                  <c:v>-941.85706745053903</c:v>
                </c:pt>
                <c:pt idx="52">
                  <c:v>-1175.9261914184099</c:v>
                </c:pt>
                <c:pt idx="53">
                  <c:v>-1306.6047699081319</c:v>
                </c:pt>
                <c:pt idx="54">
                  <c:v>-1496.4227811858145</c:v>
                </c:pt>
                <c:pt idx="55">
                  <c:v>-1637.988574643372</c:v>
                </c:pt>
                <c:pt idx="56">
                  <c:v>-1877.5146120110003</c:v>
                </c:pt>
                <c:pt idx="57">
                  <c:v>-1960.1241119203696</c:v>
                </c:pt>
                <c:pt idx="58">
                  <c:v>-2193.4060077739414</c:v>
                </c:pt>
                <c:pt idx="59">
                  <c:v>-2281.1723642163415</c:v>
                </c:pt>
                <c:pt idx="60">
                  <c:v>-2484.8574661722523</c:v>
                </c:pt>
                <c:pt idx="61">
                  <c:v>-2618.4792886853975</c:v>
                </c:pt>
                <c:pt idx="62">
                  <c:v>-2748.1598813335368</c:v>
                </c:pt>
                <c:pt idx="63">
                  <c:v>-2895.2299522792309</c:v>
                </c:pt>
                <c:pt idx="64">
                  <c:v>-2979.6136627988817</c:v>
                </c:pt>
                <c:pt idx="65">
                  <c:v>-3188.2138974480622</c:v>
                </c:pt>
                <c:pt idx="66">
                  <c:v>-3218.4088022433643</c:v>
                </c:pt>
                <c:pt idx="67">
                  <c:v>-3409.0181196674166</c:v>
                </c:pt>
                <c:pt idx="68">
                  <c:v>-3465.5906134080578</c:v>
                </c:pt>
                <c:pt idx="69">
                  <c:v>-3549.6951685032545</c:v>
                </c:pt>
                <c:pt idx="70">
                  <c:v>-3652.6936855959357</c:v>
                </c:pt>
                <c:pt idx="71">
                  <c:v>-3766.7233766762511</c:v>
                </c:pt>
                <c:pt idx="72">
                  <c:v>-3796.8051567332222</c:v>
                </c:pt>
                <c:pt idx="73">
                  <c:v>-3870.6648762582117</c:v>
                </c:pt>
                <c:pt idx="74">
                  <c:v>-3945.0041797989979</c:v>
                </c:pt>
                <c:pt idx="75">
                  <c:v>-3942.5657172538413</c:v>
                </c:pt>
                <c:pt idx="76">
                  <c:v>-4001.0350928530461</c:v>
                </c:pt>
                <c:pt idx="77">
                  <c:v>-4017.0851656794912</c:v>
                </c:pt>
                <c:pt idx="78">
                  <c:v>-3988.0084398609688</c:v>
                </c:pt>
                <c:pt idx="79">
                  <c:v>-3962.0778662796874</c:v>
                </c:pt>
                <c:pt idx="80">
                  <c:v>-3949.5710487997931</c:v>
                </c:pt>
                <c:pt idx="81">
                  <c:v>-3955.3023606229253</c:v>
                </c:pt>
                <c:pt idx="82">
                  <c:v>-3828.3462349716137</c:v>
                </c:pt>
                <c:pt idx="83">
                  <c:v>-3721.6655360148216</c:v>
                </c:pt>
                <c:pt idx="84">
                  <c:v>-3738.9837851483971</c:v>
                </c:pt>
                <c:pt idx="85">
                  <c:v>-3501.006132461167</c:v>
                </c:pt>
                <c:pt idx="86">
                  <c:v>-3362.0459809754975</c:v>
                </c:pt>
                <c:pt idx="87">
                  <c:v>-3238.6592251360926</c:v>
                </c:pt>
              </c:numCache>
            </c:numRef>
          </c:yVal>
          <c:smooth val="0"/>
          <c:extLst>
            <c:ext xmlns:c16="http://schemas.microsoft.com/office/drawing/2014/chart" uri="{C3380CC4-5D6E-409C-BE32-E72D297353CC}">
              <c16:uniqueId val="{00000004-028F-4B43-8A39-9007C3394E79}"/>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Standart Feder</a:t>
            </a:r>
          </a:p>
        </c:rich>
      </c:tx>
      <c:overlay val="0"/>
    </c:title>
    <c:autoTitleDeleted val="0"/>
    <c:plotArea>
      <c:layout/>
      <c:scatterChart>
        <c:scatterStyle val="lineMarker"/>
        <c:varyColors val="0"/>
        <c:ser>
          <c:idx val="1"/>
          <c:order val="0"/>
          <c:tx>
            <c:v>Feder</c:v>
          </c:tx>
          <c:spPr>
            <a:ln w="28575">
              <a:noFill/>
            </a:ln>
          </c:spPr>
          <c:yVal>
            <c:numRef>
              <c:f>'Kraft 60 NR'!$AN$2:$AN$89</c:f>
              <c:numCache>
                <c:formatCode>General</c:formatCode>
                <c:ptCount val="88"/>
                <c:pt idx="0">
                  <c:v>-7723.7833798059091</c:v>
                </c:pt>
                <c:pt idx="1">
                  <c:v>-6854.6890400860011</c:v>
                </c:pt>
                <c:pt idx="2">
                  <c:v>-6068.3101086578754</c:v>
                </c:pt>
                <c:pt idx="3">
                  <c:v>-5176.6067475342707</c:v>
                </c:pt>
                <c:pt idx="4">
                  <c:v>-4308.022613486748</c:v>
                </c:pt>
                <c:pt idx="5">
                  <c:v>-3370.5226891028224</c:v>
                </c:pt>
                <c:pt idx="6">
                  <c:v>-2455.0293767655257</c:v>
                </c:pt>
                <c:pt idx="7">
                  <c:v>-1524.5103531473198</c:v>
                </c:pt>
                <c:pt idx="8">
                  <c:v>-536.2964693335382</c:v>
                </c:pt>
                <c:pt idx="9">
                  <c:v>442.21157277420673</c:v>
                </c:pt>
                <c:pt idx="10">
                  <c:v>1414.6175607992081</c:v>
                </c:pt>
                <c:pt idx="11">
                  <c:v>2410.4420799497661</c:v>
                </c:pt>
                <c:pt idx="12">
                  <c:v>3414.522433176473</c:v>
                </c:pt>
                <c:pt idx="13">
                  <c:v>4397.6655505111312</c:v>
                </c:pt>
                <c:pt idx="14">
                  <c:v>5383.6444462879863</c:v>
                </c:pt>
                <c:pt idx="15">
                  <c:v>6371.4033661642443</c:v>
                </c:pt>
                <c:pt idx="16">
                  <c:v>7338.9612793288288</c:v>
                </c:pt>
                <c:pt idx="17">
                  <c:v>8317.8383985073069</c:v>
                </c:pt>
                <c:pt idx="18">
                  <c:v>9283.64638214759</c:v>
                </c:pt>
                <c:pt idx="19">
                  <c:v>10196.017894294599</c:v>
                </c:pt>
                <c:pt idx="20">
                  <c:v>11127.377910114463</c:v>
                </c:pt>
                <c:pt idx="21">
                  <c:v>12060.604728552153</c:v>
                </c:pt>
                <c:pt idx="22">
                  <c:v>13002.139490793665</c:v>
                </c:pt>
                <c:pt idx="23">
                  <c:v>13898.835982273118</c:v>
                </c:pt>
                <c:pt idx="24">
                  <c:v>14770.941724346207</c:v>
                </c:pt>
                <c:pt idx="25">
                  <c:v>15687.748693051673</c:v>
                </c:pt>
                <c:pt idx="26">
                  <c:v>16540.123709075116</c:v>
                </c:pt>
                <c:pt idx="27">
                  <c:v>17411.136536946968</c:v>
                </c:pt>
                <c:pt idx="28">
                  <c:v>18238.942621968523</c:v>
                </c:pt>
                <c:pt idx="29">
                  <c:v>19088.360335494155</c:v>
                </c:pt>
                <c:pt idx="30">
                  <c:v>19911.004003712969</c:v>
                </c:pt>
                <c:pt idx="31">
                  <c:v>20717.515621171533</c:v>
                </c:pt>
                <c:pt idx="32">
                  <c:v>21516.838103005088</c:v>
                </c:pt>
                <c:pt idx="33">
                  <c:v>22327.123112352016</c:v>
                </c:pt>
                <c:pt idx="34">
                  <c:v>23082.553150871197</c:v>
                </c:pt>
                <c:pt idx="35">
                  <c:v>23855.630083773623</c:v>
                </c:pt>
                <c:pt idx="36">
                  <c:v>24618.784373083996</c:v>
                </c:pt>
                <c:pt idx="37">
                  <c:v>25351.597779282547</c:v>
                </c:pt>
                <c:pt idx="38">
                  <c:v>26083.648268434597</c:v>
                </c:pt>
                <c:pt idx="39">
                  <c:v>26801.358071714796</c:v>
                </c:pt>
                <c:pt idx="40">
                  <c:v>27506.150042498077</c:v>
                </c:pt>
                <c:pt idx="41">
                  <c:v>28186.582219128395</c:v>
                </c:pt>
                <c:pt idx="42">
                  <c:v>28880.140713534685</c:v>
                </c:pt>
                <c:pt idx="43">
                  <c:v>29544.90685576839</c:v>
                </c:pt>
                <c:pt idx="44">
                  <c:v>30189.108643344851</c:v>
                </c:pt>
                <c:pt idx="45">
                  <c:v>30845.643327104324</c:v>
                </c:pt>
                <c:pt idx="46">
                  <c:v>31448.671296387347</c:v>
                </c:pt>
                <c:pt idx="47">
                  <c:v>32048.772800646464</c:v>
                </c:pt>
                <c:pt idx="48">
                  <c:v>32684.474561205006</c:v>
                </c:pt>
                <c:pt idx="49">
                  <c:v>33234.004390560112</c:v>
                </c:pt>
                <c:pt idx="50">
                  <c:v>33820.883022709677</c:v>
                </c:pt>
                <c:pt idx="51">
                  <c:v>34343.903358137795</c:v>
                </c:pt>
                <c:pt idx="52">
                  <c:v>34917.170595495831</c:v>
                </c:pt>
                <c:pt idx="53">
                  <c:v>35407.235799771901</c:v>
                </c:pt>
                <c:pt idx="54">
                  <c:v>35924.779547262937</c:v>
                </c:pt>
                <c:pt idx="55">
                  <c:v>36397.272752908793</c:v>
                </c:pt>
                <c:pt idx="56">
                  <c:v>36916.181394557061</c:v>
                </c:pt>
                <c:pt idx="57">
                  <c:v>37321.1791507261</c:v>
                </c:pt>
                <c:pt idx="58">
                  <c:v>37808.05574494406</c:v>
                </c:pt>
                <c:pt idx="59">
                  <c:v>38187.061235223882</c:v>
                </c:pt>
                <c:pt idx="60">
                  <c:v>38629.093619007232</c:v>
                </c:pt>
                <c:pt idx="61">
                  <c:v>39007.156048319041</c:v>
                </c:pt>
                <c:pt idx="62">
                  <c:v>39369.085174326508</c:v>
                </c:pt>
                <c:pt idx="63">
                  <c:v>39733.951174829279</c:v>
                </c:pt>
                <c:pt idx="64">
                  <c:v>40032.951454606096</c:v>
                </c:pt>
                <c:pt idx="65">
                  <c:v>40406.74285303121</c:v>
                </c:pt>
                <c:pt idx="66">
                  <c:v>40647.410302144403</c:v>
                </c:pt>
                <c:pt idx="67">
                  <c:v>40977.625945773048</c:v>
                </c:pt>
                <c:pt idx="68">
                  <c:v>41208.033375390565</c:v>
                </c:pt>
                <c:pt idx="69">
                  <c:v>41438.792678429752</c:v>
                </c:pt>
                <c:pt idx="70">
                  <c:v>41666.368874363718</c:v>
                </c:pt>
                <c:pt idx="71">
                  <c:v>41891.309734244664</c:v>
                </c:pt>
                <c:pt idx="72">
                  <c:v>42037.88947552217</c:v>
                </c:pt>
                <c:pt idx="73">
                  <c:v>42206.650397073645</c:v>
                </c:pt>
                <c:pt idx="74">
                  <c:v>42356.48278303253</c:v>
                </c:pt>
                <c:pt idx="75">
                  <c:v>42441.671010111109</c:v>
                </c:pt>
                <c:pt idx="76">
                  <c:v>42547.263586704597</c:v>
                </c:pt>
                <c:pt idx="77">
                  <c:v>42614.769058517588</c:v>
                </c:pt>
                <c:pt idx="78">
                  <c:v>42635.542872825579</c:v>
                </c:pt>
                <c:pt idx="79">
                  <c:v>42638.027537680253</c:v>
                </c:pt>
                <c:pt idx="80">
                  <c:v>42638.577301223602</c:v>
                </c:pt>
                <c:pt idx="81">
                  <c:v>42635.330131290517</c:v>
                </c:pt>
                <c:pt idx="82">
                  <c:v>42521.111280440811</c:v>
                </c:pt>
                <c:pt idx="83">
                  <c:v>42410.820906596666</c:v>
                </c:pt>
                <c:pt idx="84">
                  <c:v>42365.041742961097</c:v>
                </c:pt>
                <c:pt idx="85">
                  <c:v>42125.245062651666</c:v>
                </c:pt>
                <c:pt idx="86">
                  <c:v>41938.391086104064</c:v>
                </c:pt>
                <c:pt idx="87">
                  <c:v>41743.155695507128</c:v>
                </c:pt>
              </c:numCache>
            </c:numRef>
          </c:yVal>
          <c:smooth val="0"/>
          <c:extLst>
            <c:ext xmlns:c16="http://schemas.microsoft.com/office/drawing/2014/chart" uri="{C3380CC4-5D6E-409C-BE32-E72D297353CC}">
              <c16:uniqueId val="{00000001-20DC-4904-AE11-2B0E808E9D59}"/>
            </c:ext>
          </c:extLst>
        </c:ser>
        <c:ser>
          <c:idx val="2"/>
          <c:order val="1"/>
          <c:tx>
            <c:v>Türe</c:v>
          </c:tx>
          <c:spPr>
            <a:ln w="28575">
              <a:noFill/>
            </a:ln>
          </c:spPr>
          <c:yVal>
            <c:numRef>
              <c:f>'Kraft 60 NR'!$AO$2:$AO$89</c:f>
              <c:numCache>
                <c:formatCode>General</c:formatCode>
                <c:ptCount val="88"/>
                <c:pt idx="0">
                  <c:v>-2801.4848369339979</c:v>
                </c:pt>
                <c:pt idx="1">
                  <c:v>-2657.0143299230413</c:v>
                </c:pt>
                <c:pt idx="2">
                  <c:v>-2461.3389938356422</c:v>
                </c:pt>
                <c:pt idx="3">
                  <c:v>-2240.1674026741184</c:v>
                </c:pt>
                <c:pt idx="4">
                  <c:v>-1976.876834256022</c:v>
                </c:pt>
                <c:pt idx="5">
                  <c:v>-1681.4722012239729</c:v>
                </c:pt>
                <c:pt idx="6">
                  <c:v>-1347.7219221455546</c:v>
                </c:pt>
                <c:pt idx="7">
                  <c:v>-977.64532055095935</c:v>
                </c:pt>
                <c:pt idx="8">
                  <c:v>-593.10032030486843</c:v>
                </c:pt>
                <c:pt idx="9">
                  <c:v>-178.05361409421471</c:v>
                </c:pt>
                <c:pt idx="10">
                  <c:v>250.74397310878015</c:v>
                </c:pt>
                <c:pt idx="11">
                  <c:v>691.18495599783944</c:v>
                </c:pt>
                <c:pt idx="12">
                  <c:v>1140.3039318665467</c:v>
                </c:pt>
                <c:pt idx="13">
                  <c:v>1597.2574700793266</c:v>
                </c:pt>
                <c:pt idx="14">
                  <c:v>2048.8502896966929</c:v>
                </c:pt>
                <c:pt idx="15">
                  <c:v>2505.1790465645313</c:v>
                </c:pt>
                <c:pt idx="16">
                  <c:v>2952.3380146750997</c:v>
                </c:pt>
                <c:pt idx="17">
                  <c:v>3397.2142081550674</c:v>
                </c:pt>
                <c:pt idx="18">
                  <c:v>3835.4007567295812</c:v>
                </c:pt>
                <c:pt idx="19">
                  <c:v>4265.1873676762089</c:v>
                </c:pt>
                <c:pt idx="20">
                  <c:v>4683.7314347854226</c:v>
                </c:pt>
                <c:pt idx="21">
                  <c:v>5098.9967434354458</c:v>
                </c:pt>
                <c:pt idx="22">
                  <c:v>5503.7661411305035</c:v>
                </c:pt>
                <c:pt idx="23">
                  <c:v>5900.1047660408749</c:v>
                </c:pt>
                <c:pt idx="24">
                  <c:v>6282.7370760221838</c:v>
                </c:pt>
                <c:pt idx="25">
                  <c:v>6664.1134400907458</c:v>
                </c:pt>
                <c:pt idx="26">
                  <c:v>7030.597468366971</c:v>
                </c:pt>
                <c:pt idx="27">
                  <c:v>7388.7249945316944</c:v>
                </c:pt>
                <c:pt idx="28">
                  <c:v>7741.5608833109854</c:v>
                </c:pt>
                <c:pt idx="29">
                  <c:v>8085.8772850913183</c:v>
                </c:pt>
                <c:pt idx="30">
                  <c:v>8418.1745583295797</c:v>
                </c:pt>
                <c:pt idx="31">
                  <c:v>8745.2951340199234</c:v>
                </c:pt>
                <c:pt idx="32">
                  <c:v>9066.5867672069489</c:v>
                </c:pt>
                <c:pt idx="33">
                  <c:v>9375.8207299102687</c:v>
                </c:pt>
                <c:pt idx="34">
                  <c:v>9682.8779355365514</c:v>
                </c:pt>
                <c:pt idx="35">
                  <c:v>9980.7365551355724</c:v>
                </c:pt>
                <c:pt idx="36">
                  <c:v>10271.421733200712</c:v>
                </c:pt>
                <c:pt idx="37">
                  <c:v>10554.937139315827</c:v>
                </c:pt>
                <c:pt idx="38">
                  <c:v>10833.930366956589</c:v>
                </c:pt>
                <c:pt idx="39">
                  <c:v>11106.703945207044</c:v>
                </c:pt>
                <c:pt idx="40">
                  <c:v>11368.748884467257</c:v>
                </c:pt>
                <c:pt idx="41">
                  <c:v>11632.224461743843</c:v>
                </c:pt>
                <c:pt idx="42">
                  <c:v>11882.012284035638</c:v>
                </c:pt>
                <c:pt idx="43">
                  <c:v>12127.181472665177</c:v>
                </c:pt>
                <c:pt idx="44">
                  <c:v>12371.768643922585</c:v>
                </c:pt>
                <c:pt idx="45">
                  <c:v>12604.363261773018</c:v>
                </c:pt>
                <c:pt idx="46">
                  <c:v>12834.089020795071</c:v>
                </c:pt>
                <c:pt idx="47">
                  <c:v>13060.968953990523</c:v>
                </c:pt>
                <c:pt idx="48">
                  <c:v>13273.254347142902</c:v>
                </c:pt>
                <c:pt idx="49">
                  <c:v>13487.938739130361</c:v>
                </c:pt>
                <c:pt idx="50">
                  <c:v>13692.528175234696</c:v>
                </c:pt>
                <c:pt idx="51">
                  <c:v>13895.870384577176</c:v>
                </c:pt>
                <c:pt idx="52">
                  <c:v>14087.502695754665</c:v>
                </c:pt>
                <c:pt idx="53">
                  <c:v>14278.417533483382</c:v>
                </c:pt>
                <c:pt idx="54">
                  <c:v>14461.507410148823</c:v>
                </c:pt>
                <c:pt idx="55">
                  <c:v>14641.704428771516</c:v>
                </c:pt>
                <c:pt idx="56">
                  <c:v>14809.459713832013</c:v>
                </c:pt>
                <c:pt idx="57">
                  <c:v>14980.994935615628</c:v>
                </c:pt>
                <c:pt idx="58">
                  <c:v>15137.621969369915</c:v>
                </c:pt>
                <c:pt idx="59">
                  <c:v>15296.785313935088</c:v>
                </c:pt>
                <c:pt idx="60">
                  <c:v>15444.387701792468</c:v>
                </c:pt>
                <c:pt idx="61">
                  <c:v>15588.37531601011</c:v>
                </c:pt>
                <c:pt idx="62">
                  <c:v>15726.876345980179</c:v>
                </c:pt>
                <c:pt idx="63">
                  <c:v>15860.763545672633</c:v>
                </c:pt>
                <c:pt idx="64">
                  <c:v>15987.995413079179</c:v>
                </c:pt>
                <c:pt idx="65">
                  <c:v>16105.577365498837</c:v>
                </c:pt>
                <c:pt idx="66">
                  <c:v>16225.899002186336</c:v>
                </c:pt>
                <c:pt idx="67">
                  <c:v>16331.229560621448</c:v>
                </c:pt>
                <c:pt idx="68">
                  <c:v>16438.533094810788</c:v>
                </c:pt>
                <c:pt idx="69">
                  <c:v>16536.997101504166</c:v>
                </c:pt>
                <c:pt idx="70">
                  <c:v>16627.985932401982</c:v>
                </c:pt>
                <c:pt idx="71">
                  <c:v>16714.05413263839</c:v>
                </c:pt>
                <c:pt idx="72">
                  <c:v>16794.98169026195</c:v>
                </c:pt>
                <c:pt idx="73">
                  <c:v>16870.48426178642</c:v>
                </c:pt>
                <c:pt idx="74">
                  <c:v>16938.016654150953</c:v>
                </c:pt>
                <c:pt idx="75">
                  <c:v>17003.431772737847</c:v>
                </c:pt>
                <c:pt idx="76">
                  <c:v>17057.583513359557</c:v>
                </c:pt>
                <c:pt idx="77">
                  <c:v>17109.32244971504</c:v>
                </c:pt>
                <c:pt idx="78">
                  <c:v>17156.216178063391</c:v>
                </c:pt>
                <c:pt idx="79">
                  <c:v>17194.515077198415</c:v>
                </c:pt>
                <c:pt idx="80">
                  <c:v>17227.237788517257</c:v>
                </c:pt>
                <c:pt idx="81">
                  <c:v>17252.323364948199</c:v>
                </c:pt>
                <c:pt idx="82">
                  <c:v>17274.46487290378</c:v>
                </c:pt>
                <c:pt idx="83">
                  <c:v>17291.239577028082</c:v>
                </c:pt>
                <c:pt idx="84">
                  <c:v>17294.410655487372</c:v>
                </c:pt>
                <c:pt idx="85">
                  <c:v>17299.927694408911</c:v>
                </c:pt>
                <c:pt idx="86">
                  <c:v>17294.980526079846</c:v>
                </c:pt>
                <c:pt idx="87">
                  <c:v>17281.346646700156</c:v>
                </c:pt>
              </c:numCache>
            </c:numRef>
          </c:yVal>
          <c:smooth val="0"/>
          <c:extLst>
            <c:ext xmlns:c16="http://schemas.microsoft.com/office/drawing/2014/chart" uri="{C3380CC4-5D6E-409C-BE32-E72D297353CC}">
              <c16:uniqueId val="{00000003-20DC-4904-AE11-2B0E808E9D59}"/>
            </c:ext>
          </c:extLst>
        </c:ser>
        <c:ser>
          <c:idx val="3"/>
          <c:order val="2"/>
          <c:tx>
            <c:v>Dekor</c:v>
          </c:tx>
          <c:spPr>
            <a:ln w="28575">
              <a:noFill/>
            </a:ln>
          </c:spPr>
          <c:yVal>
            <c:numRef>
              <c:f>'Kraft 60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5-20DC-4904-AE11-2B0E808E9D59}"/>
            </c:ext>
          </c:extLst>
        </c:ser>
        <c:ser>
          <c:idx val="4"/>
          <c:order val="3"/>
          <c:tx>
            <c:v>Gewicht</c:v>
          </c:tx>
          <c:spPr>
            <a:ln w="28575">
              <a:noFill/>
            </a:ln>
          </c:spPr>
          <c:yVal>
            <c:numRef>
              <c:f>'Kraft 60 NR'!$AQ$2:$AQ$89</c:f>
              <c:numCache>
                <c:formatCode>General</c:formatCode>
                <c:ptCount val="88"/>
                <c:pt idx="0">
                  <c:v>-5400.0065179100657</c:v>
                </c:pt>
                <c:pt idx="1">
                  <c:v>-5056.5455665446625</c:v>
                </c:pt>
                <c:pt idx="2">
                  <c:v>-4545.4931388407495</c:v>
                </c:pt>
                <c:pt idx="3">
                  <c:v>-3951.8334581652616</c:v>
                </c:pt>
                <c:pt idx="4">
                  <c:v>-3220.4830135039265</c:v>
                </c:pt>
                <c:pt idx="5">
                  <c:v>-2384.5198398420916</c:v>
                </c:pt>
                <c:pt idx="6">
                  <c:v>-1423.133114232679</c:v>
                </c:pt>
                <c:pt idx="7">
                  <c:v>-343.19511329108423</c:v>
                </c:pt>
                <c:pt idx="8">
                  <c:v>783.2089456120151</c:v>
                </c:pt>
                <c:pt idx="9">
                  <c:v>2009.4497291913315</c:v>
                </c:pt>
                <c:pt idx="10">
                  <c:v>3280.0962412335489</c:v>
                </c:pt>
                <c:pt idx="11">
                  <c:v>4588.2175373284908</c:v>
                </c:pt>
                <c:pt idx="12">
                  <c:v>5924.2770150606002</c:v>
                </c:pt>
                <c:pt idx="13">
                  <c:v>7285.5754093917121</c:v>
                </c:pt>
                <c:pt idx="14">
                  <c:v>8628.3872944321738</c:v>
                </c:pt>
                <c:pt idx="15">
                  <c:v>9986.3171910897872</c:v>
                </c:pt>
                <c:pt idx="16">
                  <c:v>11313.449842213984</c:v>
                </c:pt>
                <c:pt idx="17">
                  <c:v>12632.678950727444</c:v>
                </c:pt>
                <c:pt idx="18">
                  <c:v>13929.423219600587</c:v>
                </c:pt>
                <c:pt idx="19">
                  <c:v>15198.207007981055</c:v>
                </c:pt>
                <c:pt idx="20">
                  <c:v>16429.525079307627</c:v>
                </c:pt>
                <c:pt idx="21">
                  <c:v>17649.88648316836</c:v>
                </c:pt>
                <c:pt idx="22">
                  <c:v>18835.313360352022</c:v>
                </c:pt>
                <c:pt idx="23">
                  <c:v>19992.678281345172</c:v>
                </c:pt>
                <c:pt idx="24">
                  <c:v>21104.92087243421</c:v>
                </c:pt>
                <c:pt idx="25">
                  <c:v>22212.787299747692</c:v>
                </c:pt>
                <c:pt idx="26">
                  <c:v>23271.630609387706</c:v>
                </c:pt>
                <c:pt idx="27">
                  <c:v>24302.957336759577</c:v>
                </c:pt>
                <c:pt idx="28">
                  <c:v>25316.853673052734</c:v>
                </c:pt>
                <c:pt idx="29">
                  <c:v>26302.697058629943</c:v>
                </c:pt>
                <c:pt idx="30">
                  <c:v>27249.273746282437</c:v>
                </c:pt>
                <c:pt idx="31">
                  <c:v>28178.79829941241</c:v>
                </c:pt>
                <c:pt idx="32">
                  <c:v>29089.351105619018</c:v>
                </c:pt>
                <c:pt idx="33">
                  <c:v>29960.433987366814</c:v>
                </c:pt>
                <c:pt idx="34">
                  <c:v>30824.564132412288</c:v>
                </c:pt>
                <c:pt idx="35">
                  <c:v>31658.860206480738</c:v>
                </c:pt>
                <c:pt idx="36">
                  <c:v>32469.910387487835</c:v>
                </c:pt>
                <c:pt idx="37">
                  <c:v>33257.729050772054</c:v>
                </c:pt>
                <c:pt idx="38">
                  <c:v>34031.100976136309</c:v>
                </c:pt>
                <c:pt idx="39">
                  <c:v>34784.518628691323</c:v>
                </c:pt>
                <c:pt idx="40">
                  <c:v>35503.066945063882</c:v>
                </c:pt>
                <c:pt idx="41">
                  <c:v>36227.06195638272</c:v>
                </c:pt>
                <c:pt idx="42">
                  <c:v>36906.676316243982</c:v>
                </c:pt>
                <c:pt idx="43">
                  <c:v>37571.60520051013</c:v>
                </c:pt>
                <c:pt idx="44">
                  <c:v>38235.280925299674</c:v>
                </c:pt>
                <c:pt idx="45">
                  <c:v>38860.458007875386</c:v>
                </c:pt>
                <c:pt idx="46">
                  <c:v>39476.707964763853</c:v>
                </c:pt>
                <c:pt idx="47">
                  <c:v>40084.632118749614</c:v>
                </c:pt>
                <c:pt idx="48">
                  <c:v>40645.571117554391</c:v>
                </c:pt>
                <c:pt idx="49">
                  <c:v>41214.993120782616</c:v>
                </c:pt>
                <c:pt idx="50">
                  <c:v>41752.385870119935</c:v>
                </c:pt>
                <c:pt idx="51">
                  <c:v>42286.491392440235</c:v>
                </c:pt>
                <c:pt idx="52">
                  <c:v>42783.253032632958</c:v>
                </c:pt>
                <c:pt idx="53">
                  <c:v>43278.695383183418</c:v>
                </c:pt>
                <c:pt idx="54">
                  <c:v>43749.581125503544</c:v>
                </c:pt>
                <c:pt idx="55">
                  <c:v>44211.988585244886</c:v>
                </c:pt>
                <c:pt idx="56">
                  <c:v>44634.872924620919</c:v>
                </c:pt>
                <c:pt idx="57">
                  <c:v>45071.162153866928</c:v>
                </c:pt>
                <c:pt idx="58">
                  <c:v>45459.887773827431</c:v>
                </c:pt>
                <c:pt idx="59">
                  <c:v>45858.152490290064</c:v>
                </c:pt>
                <c:pt idx="60">
                  <c:v>46219.869031452588</c:v>
                </c:pt>
                <c:pt idx="61">
                  <c:v>46570.958397887749</c:v>
                </c:pt>
                <c:pt idx="62">
                  <c:v>46905.563886010124</c:v>
                </c:pt>
                <c:pt idx="63">
                  <c:v>47226.407171849169</c:v>
                </c:pt>
                <c:pt idx="64">
                  <c:v>47526.769857886728</c:v>
                </c:pt>
                <c:pt idx="65">
                  <c:v>47797.174389085412</c:v>
                </c:pt>
                <c:pt idx="66">
                  <c:v>48077.940077360574</c:v>
                </c:pt>
                <c:pt idx="67">
                  <c:v>48311.172627122003</c:v>
                </c:pt>
                <c:pt idx="68">
                  <c:v>48552.393643886782</c:v>
                </c:pt>
                <c:pt idx="69">
                  <c:v>48766.399805881752</c:v>
                </c:pt>
                <c:pt idx="70">
                  <c:v>48957.380114632164</c:v>
                </c:pt>
                <c:pt idx="71">
                  <c:v>49133.891823887549</c:v>
                </c:pt>
                <c:pt idx="72">
                  <c:v>49295.284983753183</c:v>
                </c:pt>
                <c:pt idx="73">
                  <c:v>49440.776622681282</c:v>
                </c:pt>
                <c:pt idx="74">
                  <c:v>49561.763875237375</c:v>
                </c:pt>
                <c:pt idx="75">
                  <c:v>49677.73498740467</c:v>
                </c:pt>
                <c:pt idx="76">
                  <c:v>49758.4404838216</c:v>
                </c:pt>
                <c:pt idx="77">
                  <c:v>49833.307753822635</c:v>
                </c:pt>
                <c:pt idx="78">
                  <c:v>49894.107410443234</c:v>
                </c:pt>
                <c:pt idx="79">
                  <c:v>49928.499791168506</c:v>
                </c:pt>
                <c:pt idx="80">
                  <c:v>49946.870404247675</c:v>
                </c:pt>
                <c:pt idx="81">
                  <c:v>49942.061814901354</c:v>
                </c:pt>
                <c:pt idx="82">
                  <c:v>49929.516178979204</c:v>
                </c:pt>
                <c:pt idx="83">
                  <c:v>49901.489660197578</c:v>
                </c:pt>
                <c:pt idx="84">
                  <c:v>49830.875626703652</c:v>
                </c:pt>
                <c:pt idx="85">
                  <c:v>49770.084028900237</c:v>
                </c:pt>
                <c:pt idx="86">
                  <c:v>49677.038756056267</c:v>
                </c:pt>
                <c:pt idx="87">
                  <c:v>49557.661176940077</c:v>
                </c:pt>
              </c:numCache>
            </c:numRef>
          </c:yVal>
          <c:smooth val="0"/>
          <c:extLst>
            <c:ext xmlns:c16="http://schemas.microsoft.com/office/drawing/2014/chart" uri="{C3380CC4-5D6E-409C-BE32-E72D297353CC}">
              <c16:uniqueId val="{00000007-20DC-4904-AE11-2B0E808E9D59}"/>
            </c:ext>
          </c:extLst>
        </c:ser>
        <c:ser>
          <c:idx val="0"/>
          <c:order val="4"/>
          <c:tx>
            <c:v>Gesamt</c:v>
          </c:tx>
          <c:spPr>
            <a:ln w="28575">
              <a:noFill/>
            </a:ln>
          </c:spPr>
          <c:yVal>
            <c:numRef>
              <c:f>'Kraft 60 NR'!$AR$2:$AR$89</c:f>
              <c:numCache>
                <c:formatCode>General</c:formatCode>
                <c:ptCount val="88"/>
                <c:pt idx="0">
                  <c:v>2323.7768618958435</c:v>
                </c:pt>
                <c:pt idx="1">
                  <c:v>1798.1434735413386</c:v>
                </c:pt>
                <c:pt idx="2">
                  <c:v>1522.8169698171259</c:v>
                </c:pt>
                <c:pt idx="3">
                  <c:v>1224.773289369009</c:v>
                </c:pt>
                <c:pt idx="4">
                  <c:v>1087.5395999828215</c:v>
                </c:pt>
                <c:pt idx="5">
                  <c:v>986.00284926073073</c:v>
                </c:pt>
                <c:pt idx="6">
                  <c:v>1031.8962625328468</c:v>
                </c:pt>
                <c:pt idx="7">
                  <c:v>1181.3152398562356</c:v>
                </c:pt>
                <c:pt idx="8">
                  <c:v>1319.5054149455532</c:v>
                </c:pt>
                <c:pt idx="9">
                  <c:v>1567.2381564171246</c:v>
                </c:pt>
                <c:pt idx="10">
                  <c:v>1865.4786804343407</c:v>
                </c:pt>
                <c:pt idx="11">
                  <c:v>2177.7754573787247</c:v>
                </c:pt>
                <c:pt idx="12">
                  <c:v>2509.7545818841272</c:v>
                </c:pt>
                <c:pt idx="13">
                  <c:v>2887.9098588805809</c:v>
                </c:pt>
                <c:pt idx="14">
                  <c:v>3244.7428481441875</c:v>
                </c:pt>
                <c:pt idx="15">
                  <c:v>3614.9138249255429</c:v>
                </c:pt>
                <c:pt idx="16">
                  <c:v>3974.4885628851553</c:v>
                </c:pt>
                <c:pt idx="17">
                  <c:v>4314.8405522201374</c:v>
                </c:pt>
                <c:pt idx="18">
                  <c:v>4645.7768374529969</c:v>
                </c:pt>
                <c:pt idx="19">
                  <c:v>5002.189113686456</c:v>
                </c:pt>
                <c:pt idx="20">
                  <c:v>5302.1471691931638</c:v>
                </c:pt>
                <c:pt idx="21">
                  <c:v>5589.2817546162078</c:v>
                </c:pt>
                <c:pt idx="22">
                  <c:v>5833.1738695583572</c:v>
                </c:pt>
                <c:pt idx="23">
                  <c:v>6093.8422990720537</c:v>
                </c:pt>
                <c:pt idx="24">
                  <c:v>6333.9791480880031</c:v>
                </c:pt>
                <c:pt idx="25">
                  <c:v>6525.0386066960182</c:v>
                </c:pt>
                <c:pt idx="26">
                  <c:v>6731.50690031259</c:v>
                </c:pt>
                <c:pt idx="27">
                  <c:v>6891.820799812609</c:v>
                </c:pt>
                <c:pt idx="28">
                  <c:v>7077.9110510842111</c:v>
                </c:pt>
                <c:pt idx="29">
                  <c:v>7214.3367231357879</c:v>
                </c:pt>
                <c:pt idx="30">
                  <c:v>7338.2697425694678</c:v>
                </c:pt>
                <c:pt idx="31">
                  <c:v>7461.2826782408774</c:v>
                </c:pt>
                <c:pt idx="32">
                  <c:v>7572.5130026139304</c:v>
                </c:pt>
                <c:pt idx="33">
                  <c:v>7633.3108750147985</c:v>
                </c:pt>
                <c:pt idx="34">
                  <c:v>7742.0109815410906</c:v>
                </c:pt>
                <c:pt idx="35">
                  <c:v>7803.2301227071148</c:v>
                </c:pt>
                <c:pt idx="36">
                  <c:v>7851.1260144038388</c:v>
                </c:pt>
                <c:pt idx="37">
                  <c:v>7906.1312714895066</c:v>
                </c:pt>
                <c:pt idx="38">
                  <c:v>7947.4527077017119</c:v>
                </c:pt>
                <c:pt idx="39">
                  <c:v>7983.160556976527</c:v>
                </c:pt>
                <c:pt idx="40">
                  <c:v>7996.9169025658048</c:v>
                </c:pt>
                <c:pt idx="41">
                  <c:v>8040.4797372543253</c:v>
                </c:pt>
                <c:pt idx="42">
                  <c:v>8026.5356027092967</c:v>
                </c:pt>
                <c:pt idx="43">
                  <c:v>8026.6983447417406</c:v>
                </c:pt>
                <c:pt idx="44">
                  <c:v>8046.1722819548231</c:v>
                </c:pt>
                <c:pt idx="45">
                  <c:v>8014.8146807710618</c:v>
                </c:pt>
                <c:pt idx="46">
                  <c:v>8028.036668376506</c:v>
                </c:pt>
                <c:pt idx="47">
                  <c:v>8035.8593181031501</c:v>
                </c:pt>
                <c:pt idx="48">
                  <c:v>7961.0965563493846</c:v>
                </c:pt>
                <c:pt idx="49">
                  <c:v>7980.9887302225034</c:v>
                </c:pt>
                <c:pt idx="50">
                  <c:v>7931.5028474102583</c:v>
                </c:pt>
                <c:pt idx="51">
                  <c:v>7942.5880343024401</c:v>
                </c:pt>
                <c:pt idx="52">
                  <c:v>7866.0824371371273</c:v>
                </c:pt>
                <c:pt idx="53">
                  <c:v>7871.4595834115171</c:v>
                </c:pt>
                <c:pt idx="54">
                  <c:v>7824.8015782406073</c:v>
                </c:pt>
                <c:pt idx="55">
                  <c:v>7814.7158323360927</c:v>
                </c:pt>
                <c:pt idx="56">
                  <c:v>7718.6915300638575</c:v>
                </c:pt>
                <c:pt idx="57">
                  <c:v>7749.9830031408273</c:v>
                </c:pt>
                <c:pt idx="58">
                  <c:v>7651.8320288833711</c:v>
                </c:pt>
                <c:pt idx="59">
                  <c:v>7671.0912550661815</c:v>
                </c:pt>
                <c:pt idx="60">
                  <c:v>7590.7754124453568</c:v>
                </c:pt>
                <c:pt idx="61">
                  <c:v>7563.8023495687085</c:v>
                </c:pt>
                <c:pt idx="62">
                  <c:v>7536.478711683616</c:v>
                </c:pt>
                <c:pt idx="63">
                  <c:v>7492.4559970198898</c:v>
                </c:pt>
                <c:pt idx="64">
                  <c:v>7493.8184032806312</c:v>
                </c:pt>
                <c:pt idx="65">
                  <c:v>7390.4315360542023</c:v>
                </c:pt>
                <c:pt idx="66">
                  <c:v>7430.5297752161714</c:v>
                </c:pt>
                <c:pt idx="67">
                  <c:v>7333.5466813489547</c:v>
                </c:pt>
                <c:pt idx="68">
                  <c:v>7344.360268496217</c:v>
                </c:pt>
                <c:pt idx="69">
                  <c:v>7327.607127452</c:v>
                </c:pt>
                <c:pt idx="70">
                  <c:v>7291.0112402684463</c:v>
                </c:pt>
                <c:pt idx="71">
                  <c:v>7242.582089642885</c:v>
                </c:pt>
                <c:pt idx="72">
                  <c:v>7257.3955082310131</c:v>
                </c:pt>
                <c:pt idx="73">
                  <c:v>7234.126225607637</c:v>
                </c:pt>
                <c:pt idx="74">
                  <c:v>7205.2810922048448</c:v>
                </c:pt>
                <c:pt idx="75">
                  <c:v>7236.063977293561</c:v>
                </c:pt>
                <c:pt idx="76">
                  <c:v>7211.1768971170022</c:v>
                </c:pt>
                <c:pt idx="77">
                  <c:v>7218.5386953050474</c:v>
                </c:pt>
                <c:pt idx="78">
                  <c:v>7258.5645376176544</c:v>
                </c:pt>
                <c:pt idx="79">
                  <c:v>7290.472253488253</c:v>
                </c:pt>
                <c:pt idx="80">
                  <c:v>7308.2931030240725</c:v>
                </c:pt>
                <c:pt idx="81">
                  <c:v>7306.7316836108366</c:v>
                </c:pt>
                <c:pt idx="82">
                  <c:v>7408.4048985383924</c:v>
                </c:pt>
                <c:pt idx="83">
                  <c:v>7490.6687536009122</c:v>
                </c:pt>
                <c:pt idx="84">
                  <c:v>7465.8338837425545</c:v>
                </c:pt>
                <c:pt idx="85">
                  <c:v>7644.8389662485715</c:v>
                </c:pt>
                <c:pt idx="86">
                  <c:v>7738.6476699522027</c:v>
                </c:pt>
                <c:pt idx="87">
                  <c:v>7814.5054814329487</c:v>
                </c:pt>
              </c:numCache>
            </c:numRef>
          </c:yVal>
          <c:smooth val="0"/>
          <c:extLst>
            <c:ext xmlns:c16="http://schemas.microsoft.com/office/drawing/2014/chart" uri="{C3380CC4-5D6E-409C-BE32-E72D297353CC}">
              <c16:uniqueId val="{00000009-20DC-4904-AE11-2B0E808E9D59}"/>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manualLayout>
          <c:layoutTarget val="inner"/>
          <c:xMode val="edge"/>
          <c:yMode val="edge"/>
          <c:x val="0.10850205661001885"/>
          <c:y val="0.15328801112975632"/>
          <c:w val="0.82995892901645307"/>
          <c:h val="0.75124736457123187"/>
        </c:manualLayout>
      </c:layout>
      <c:scatterChart>
        <c:scatterStyle val="lineMarker"/>
        <c:varyColors val="0"/>
        <c:ser>
          <c:idx val="1"/>
          <c:order val="0"/>
          <c:tx>
            <c:v>Feder</c:v>
          </c:tx>
          <c:spPr>
            <a:ln w="28575">
              <a:noFill/>
            </a:ln>
          </c:spPr>
          <c:yVal>
            <c:numRef>
              <c:f>'Kraft 60 NR'!$AU$2:$AU$89</c:f>
              <c:numCache>
                <c:formatCode>General</c:formatCode>
                <c:ptCount val="88"/>
                <c:pt idx="0">
                  <c:v>-9619.0338766009409</c:v>
                </c:pt>
                <c:pt idx="1">
                  <c:v>-8534.8446527884316</c:v>
                </c:pt>
                <c:pt idx="2">
                  <c:v>-7554.2595940246483</c:v>
                </c:pt>
                <c:pt idx="3">
                  <c:v>-6443.1289029342443</c:v>
                </c:pt>
                <c:pt idx="4">
                  <c:v>-5361.2803197794483</c:v>
                </c:pt>
                <c:pt idx="5">
                  <c:v>-4194.1073070494767</c:v>
                </c:pt>
                <c:pt idx="6">
                  <c:v>-3054.66687601901</c:v>
                </c:pt>
                <c:pt idx="7">
                  <c:v>-1896.7759926247995</c:v>
                </c:pt>
                <c:pt idx="8">
                  <c:v>-667.24336485087099</c:v>
                </c:pt>
                <c:pt idx="9">
                  <c:v>550.1954916029224</c:v>
                </c:pt>
                <c:pt idx="10">
                  <c:v>1760.1489672546495</c:v>
                </c:pt>
                <c:pt idx="11">
                  <c:v>2999.464761266117</c:v>
                </c:pt>
                <c:pt idx="12">
                  <c:v>4249.4095495256524</c:v>
                </c:pt>
                <c:pt idx="13">
                  <c:v>5473.7662267379592</c:v>
                </c:pt>
                <c:pt idx="14">
                  <c:v>6702.2198135809558</c:v>
                </c:pt>
                <c:pt idx="15">
                  <c:v>7933.5453416982591</c:v>
                </c:pt>
                <c:pt idx="16">
                  <c:v>9140.4666694157786</c:v>
                </c:pt>
                <c:pt idx="17">
                  <c:v>10362.273957469919</c:v>
                </c:pt>
                <c:pt idx="18">
                  <c:v>11568.67256648689</c:v>
                </c:pt>
                <c:pt idx="19">
                  <c:v>12709.355894410186</c:v>
                </c:pt>
                <c:pt idx="20">
                  <c:v>13874.586853095312</c:v>
                </c:pt>
                <c:pt idx="21">
                  <c:v>15043.060392560628</c:v>
                </c:pt>
                <c:pt idx="22">
                  <c:v>16222.831544756244</c:v>
                </c:pt>
                <c:pt idx="23">
                  <c:v>17347.563303381132</c:v>
                </c:pt>
                <c:pt idx="24">
                  <c:v>18442.471807024416</c:v>
                </c:pt>
                <c:pt idx="25">
                  <c:v>19594.068901891467</c:v>
                </c:pt>
                <c:pt idx="26">
                  <c:v>20665.99566184861</c:v>
                </c:pt>
                <c:pt idx="27">
                  <c:v>21761.99422365885</c:v>
                </c:pt>
                <c:pt idx="28">
                  <c:v>22804.749897268095</c:v>
                </c:pt>
                <c:pt idx="29">
                  <c:v>23875.236234952146</c:v>
                </c:pt>
                <c:pt idx="30">
                  <c:v>24912.887204980747</c:v>
                </c:pt>
                <c:pt idx="31">
                  <c:v>25930.991890244772</c:v>
                </c:pt>
                <c:pt idx="32">
                  <c:v>26940.675400519605</c:v>
                </c:pt>
                <c:pt idx="33">
                  <c:v>27964.636904160179</c:v>
                </c:pt>
                <c:pt idx="34">
                  <c:v>28920.408385565144</c:v>
                </c:pt>
                <c:pt idx="35">
                  <c:v>29898.726407275357</c:v>
                </c:pt>
                <c:pt idx="36">
                  <c:v>30865.052980296117</c:v>
                </c:pt>
                <c:pt idx="37">
                  <c:v>31793.713806254942</c:v>
                </c:pt>
                <c:pt idx="38">
                  <c:v>32721.796818017236</c:v>
                </c:pt>
                <c:pt idx="39">
                  <c:v>33632.198537672943</c:v>
                </c:pt>
                <c:pt idx="40">
                  <c:v>34526.685871571586</c:v>
                </c:pt>
                <c:pt idx="41">
                  <c:v>35390.856893414304</c:v>
                </c:pt>
                <c:pt idx="42">
                  <c:v>36271.733013767735</c:v>
                </c:pt>
                <c:pt idx="43">
                  <c:v>37116.663739588847</c:v>
                </c:pt>
                <c:pt idx="44">
                  <c:v>37935.964989717802</c:v>
                </c:pt>
                <c:pt idx="45">
                  <c:v>38770.895423393624</c:v>
                </c:pt>
                <c:pt idx="46">
                  <c:v>39538.721723200986</c:v>
                </c:pt>
                <c:pt idx="47">
                  <c:v>40302.983430023174</c:v>
                </c:pt>
                <c:pt idx="48">
                  <c:v>41112.087721139629</c:v>
                </c:pt>
                <c:pt idx="49">
                  <c:v>41812.921737448873</c:v>
                </c:pt>
                <c:pt idx="50">
                  <c:v>42560.792356712329</c:v>
                </c:pt>
                <c:pt idx="51">
                  <c:v>43228.348459890774</c:v>
                </c:pt>
                <c:pt idx="52">
                  <c:v>43959.179224051368</c:v>
                </c:pt>
                <c:pt idx="53">
                  <c:v>44585.30015309155</c:v>
                </c:pt>
                <c:pt idx="54">
                  <c:v>45246.003906689359</c:v>
                </c:pt>
                <c:pt idx="55">
                  <c:v>45849.977159888258</c:v>
                </c:pt>
                <c:pt idx="56">
                  <c:v>46512.387536631919</c:v>
                </c:pt>
                <c:pt idx="57">
                  <c:v>47031.286265787297</c:v>
                </c:pt>
                <c:pt idx="58">
                  <c:v>47653.293781601373</c:v>
                </c:pt>
                <c:pt idx="59">
                  <c:v>48139.324854506405</c:v>
                </c:pt>
                <c:pt idx="60">
                  <c:v>48704.726497624841</c:v>
                </c:pt>
                <c:pt idx="61">
                  <c:v>49189.437686573146</c:v>
                </c:pt>
                <c:pt idx="62">
                  <c:v>49653.723767343661</c:v>
                </c:pt>
                <c:pt idx="63">
                  <c:v>50121.6371241284</c:v>
                </c:pt>
                <c:pt idx="64">
                  <c:v>50506.383520685609</c:v>
                </c:pt>
                <c:pt idx="65">
                  <c:v>50985.388286533474</c:v>
                </c:pt>
                <c:pt idx="66">
                  <c:v>51296.348879603938</c:v>
                </c:pt>
                <c:pt idx="67">
                  <c:v>51720.19074678942</c:v>
                </c:pt>
                <c:pt idx="68">
                  <c:v>52017.98425729484</c:v>
                </c:pt>
                <c:pt idx="69">
                  <c:v>52316.094974385007</c:v>
                </c:pt>
                <c:pt idx="70">
                  <c:v>52610.0738002281</c:v>
                </c:pt>
                <c:pt idx="71">
                  <c:v>52900.6152005638</c:v>
                </c:pt>
                <c:pt idx="72">
                  <c:v>53092.090140486405</c:v>
                </c:pt>
                <c:pt idx="73">
                  <c:v>53311.441498939494</c:v>
                </c:pt>
                <c:pt idx="74">
                  <c:v>53506.768055036373</c:v>
                </c:pt>
                <c:pt idx="75">
                  <c:v>53620.300704658512</c:v>
                </c:pt>
                <c:pt idx="76">
                  <c:v>53759.475576674646</c:v>
                </c:pt>
                <c:pt idx="77">
                  <c:v>53850.392919502126</c:v>
                </c:pt>
                <c:pt idx="78">
                  <c:v>53882.115850304202</c:v>
                </c:pt>
                <c:pt idx="79">
                  <c:v>53890.577657448193</c:v>
                </c:pt>
                <c:pt idx="80">
                  <c:v>53896.441453047468</c:v>
                </c:pt>
                <c:pt idx="81">
                  <c:v>53897.364175524279</c:v>
                </c:pt>
                <c:pt idx="82">
                  <c:v>53757.862413950817</c:v>
                </c:pt>
                <c:pt idx="83">
                  <c:v>53623.155196212399</c:v>
                </c:pt>
                <c:pt idx="84">
                  <c:v>53569.859411852049</c:v>
                </c:pt>
                <c:pt idx="85">
                  <c:v>53271.090161361404</c:v>
                </c:pt>
                <c:pt idx="86">
                  <c:v>53039.084737031764</c:v>
                </c:pt>
                <c:pt idx="87">
                  <c:v>52796.32040207617</c:v>
                </c:pt>
              </c:numCache>
            </c:numRef>
          </c:yVal>
          <c:smooth val="0"/>
          <c:extLst>
            <c:ext xmlns:c16="http://schemas.microsoft.com/office/drawing/2014/chart" uri="{C3380CC4-5D6E-409C-BE32-E72D297353CC}">
              <c16:uniqueId val="{00000000-C6DA-48A7-B08F-8B3F3226C315}"/>
            </c:ext>
          </c:extLst>
        </c:ser>
        <c:ser>
          <c:idx val="2"/>
          <c:order val="1"/>
          <c:tx>
            <c:v>Türe</c:v>
          </c:tx>
          <c:spPr>
            <a:ln w="28575">
              <a:noFill/>
            </a:ln>
          </c:spPr>
          <c:yVal>
            <c:numRef>
              <c:f>'Kraft 60 NR'!$AO$2:$AO$89</c:f>
              <c:numCache>
                <c:formatCode>General</c:formatCode>
                <c:ptCount val="88"/>
                <c:pt idx="0">
                  <c:v>-2801.4848369339979</c:v>
                </c:pt>
                <c:pt idx="1">
                  <c:v>-2657.0143299230413</c:v>
                </c:pt>
                <c:pt idx="2">
                  <c:v>-2461.3389938356422</c:v>
                </c:pt>
                <c:pt idx="3">
                  <c:v>-2240.1674026741184</c:v>
                </c:pt>
                <c:pt idx="4">
                  <c:v>-1976.876834256022</c:v>
                </c:pt>
                <c:pt idx="5">
                  <c:v>-1681.4722012239729</c:v>
                </c:pt>
                <c:pt idx="6">
                  <c:v>-1347.7219221455546</c:v>
                </c:pt>
                <c:pt idx="7">
                  <c:v>-977.64532055095935</c:v>
                </c:pt>
                <c:pt idx="8">
                  <c:v>-593.10032030486843</c:v>
                </c:pt>
                <c:pt idx="9">
                  <c:v>-178.05361409421471</c:v>
                </c:pt>
                <c:pt idx="10">
                  <c:v>250.74397310878015</c:v>
                </c:pt>
                <c:pt idx="11">
                  <c:v>691.18495599783944</c:v>
                </c:pt>
                <c:pt idx="12">
                  <c:v>1140.3039318665467</c:v>
                </c:pt>
                <c:pt idx="13">
                  <c:v>1597.2574700793266</c:v>
                </c:pt>
                <c:pt idx="14">
                  <c:v>2048.8502896966929</c:v>
                </c:pt>
                <c:pt idx="15">
                  <c:v>2505.1790465645313</c:v>
                </c:pt>
                <c:pt idx="16">
                  <c:v>2952.3380146750997</c:v>
                </c:pt>
                <c:pt idx="17">
                  <c:v>3397.2142081550674</c:v>
                </c:pt>
                <c:pt idx="18">
                  <c:v>3835.4007567295812</c:v>
                </c:pt>
                <c:pt idx="19">
                  <c:v>4265.1873676762089</c:v>
                </c:pt>
                <c:pt idx="20">
                  <c:v>4683.7314347854226</c:v>
                </c:pt>
                <c:pt idx="21">
                  <c:v>5098.9967434354458</c:v>
                </c:pt>
                <c:pt idx="22">
                  <c:v>5503.7661411305035</c:v>
                </c:pt>
                <c:pt idx="23">
                  <c:v>5900.1047660408749</c:v>
                </c:pt>
                <c:pt idx="24">
                  <c:v>6282.7370760221838</c:v>
                </c:pt>
                <c:pt idx="25">
                  <c:v>6664.1134400907458</c:v>
                </c:pt>
                <c:pt idx="26">
                  <c:v>7030.597468366971</c:v>
                </c:pt>
                <c:pt idx="27">
                  <c:v>7388.7249945316944</c:v>
                </c:pt>
                <c:pt idx="28">
                  <c:v>7741.5608833109854</c:v>
                </c:pt>
                <c:pt idx="29">
                  <c:v>8085.8772850913183</c:v>
                </c:pt>
                <c:pt idx="30">
                  <c:v>8418.1745583295797</c:v>
                </c:pt>
                <c:pt idx="31">
                  <c:v>8745.2951340199234</c:v>
                </c:pt>
                <c:pt idx="32">
                  <c:v>9066.5867672069489</c:v>
                </c:pt>
                <c:pt idx="33">
                  <c:v>9375.8207299102687</c:v>
                </c:pt>
                <c:pt idx="34">
                  <c:v>9682.8779355365514</c:v>
                </c:pt>
                <c:pt idx="35">
                  <c:v>9980.7365551355724</c:v>
                </c:pt>
                <c:pt idx="36">
                  <c:v>10271.421733200712</c:v>
                </c:pt>
                <c:pt idx="37">
                  <c:v>10554.937139315827</c:v>
                </c:pt>
                <c:pt idx="38">
                  <c:v>10833.930366956589</c:v>
                </c:pt>
                <c:pt idx="39">
                  <c:v>11106.703945207044</c:v>
                </c:pt>
                <c:pt idx="40">
                  <c:v>11368.748884467257</c:v>
                </c:pt>
                <c:pt idx="41">
                  <c:v>11632.224461743843</c:v>
                </c:pt>
                <c:pt idx="42">
                  <c:v>11882.012284035638</c:v>
                </c:pt>
                <c:pt idx="43">
                  <c:v>12127.181472665177</c:v>
                </c:pt>
                <c:pt idx="44">
                  <c:v>12371.768643922585</c:v>
                </c:pt>
                <c:pt idx="45">
                  <c:v>12604.363261773018</c:v>
                </c:pt>
                <c:pt idx="46">
                  <c:v>12834.089020795071</c:v>
                </c:pt>
                <c:pt idx="47">
                  <c:v>13060.968953990523</c:v>
                </c:pt>
                <c:pt idx="48">
                  <c:v>13273.254347142902</c:v>
                </c:pt>
                <c:pt idx="49">
                  <c:v>13487.938739130361</c:v>
                </c:pt>
                <c:pt idx="50">
                  <c:v>13692.528175234696</c:v>
                </c:pt>
                <c:pt idx="51">
                  <c:v>13895.870384577176</c:v>
                </c:pt>
                <c:pt idx="52">
                  <c:v>14087.502695754665</c:v>
                </c:pt>
                <c:pt idx="53">
                  <c:v>14278.417533483382</c:v>
                </c:pt>
                <c:pt idx="54">
                  <c:v>14461.507410148823</c:v>
                </c:pt>
                <c:pt idx="55">
                  <c:v>14641.704428771516</c:v>
                </c:pt>
                <c:pt idx="56">
                  <c:v>14809.459713832013</c:v>
                </c:pt>
                <c:pt idx="57">
                  <c:v>14980.994935615628</c:v>
                </c:pt>
                <c:pt idx="58">
                  <c:v>15137.621969369915</c:v>
                </c:pt>
                <c:pt idx="59">
                  <c:v>15296.785313935088</c:v>
                </c:pt>
                <c:pt idx="60">
                  <c:v>15444.387701792468</c:v>
                </c:pt>
                <c:pt idx="61">
                  <c:v>15588.37531601011</c:v>
                </c:pt>
                <c:pt idx="62">
                  <c:v>15726.876345980179</c:v>
                </c:pt>
                <c:pt idx="63">
                  <c:v>15860.763545672633</c:v>
                </c:pt>
                <c:pt idx="64">
                  <c:v>15987.995413079179</c:v>
                </c:pt>
                <c:pt idx="65">
                  <c:v>16105.577365498837</c:v>
                </c:pt>
                <c:pt idx="66">
                  <c:v>16225.899002186336</c:v>
                </c:pt>
                <c:pt idx="67">
                  <c:v>16331.229560621448</c:v>
                </c:pt>
                <c:pt idx="68">
                  <c:v>16438.533094810788</c:v>
                </c:pt>
                <c:pt idx="69">
                  <c:v>16536.997101504166</c:v>
                </c:pt>
                <c:pt idx="70">
                  <c:v>16627.985932401982</c:v>
                </c:pt>
                <c:pt idx="71">
                  <c:v>16714.05413263839</c:v>
                </c:pt>
                <c:pt idx="72">
                  <c:v>16794.98169026195</c:v>
                </c:pt>
                <c:pt idx="73">
                  <c:v>16870.48426178642</c:v>
                </c:pt>
                <c:pt idx="74">
                  <c:v>16938.016654150953</c:v>
                </c:pt>
                <c:pt idx="75">
                  <c:v>17003.431772737847</c:v>
                </c:pt>
                <c:pt idx="76">
                  <c:v>17057.583513359557</c:v>
                </c:pt>
                <c:pt idx="77">
                  <c:v>17109.32244971504</c:v>
                </c:pt>
                <c:pt idx="78">
                  <c:v>17156.216178063391</c:v>
                </c:pt>
                <c:pt idx="79">
                  <c:v>17194.515077198415</c:v>
                </c:pt>
                <c:pt idx="80">
                  <c:v>17227.237788517257</c:v>
                </c:pt>
                <c:pt idx="81">
                  <c:v>17252.323364948199</c:v>
                </c:pt>
                <c:pt idx="82">
                  <c:v>17274.46487290378</c:v>
                </c:pt>
                <c:pt idx="83">
                  <c:v>17291.239577028082</c:v>
                </c:pt>
                <c:pt idx="84">
                  <c:v>17294.410655487372</c:v>
                </c:pt>
                <c:pt idx="85">
                  <c:v>17299.927694408911</c:v>
                </c:pt>
                <c:pt idx="86">
                  <c:v>17294.980526079846</c:v>
                </c:pt>
                <c:pt idx="87">
                  <c:v>17281.346646700156</c:v>
                </c:pt>
              </c:numCache>
            </c:numRef>
          </c:yVal>
          <c:smooth val="0"/>
          <c:extLst>
            <c:ext xmlns:c16="http://schemas.microsoft.com/office/drawing/2014/chart" uri="{C3380CC4-5D6E-409C-BE32-E72D297353CC}">
              <c16:uniqueId val="{00000001-C6DA-48A7-B08F-8B3F3226C315}"/>
            </c:ext>
          </c:extLst>
        </c:ser>
        <c:ser>
          <c:idx val="3"/>
          <c:order val="2"/>
          <c:tx>
            <c:v>Dekor</c:v>
          </c:tx>
          <c:spPr>
            <a:ln w="28575">
              <a:noFill/>
            </a:ln>
          </c:spPr>
          <c:yVal>
            <c:numRef>
              <c:f>'Kraft 60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C6DA-48A7-B08F-8B3F3226C315}"/>
            </c:ext>
          </c:extLst>
        </c:ser>
        <c:ser>
          <c:idx val="4"/>
          <c:order val="3"/>
          <c:tx>
            <c:v>Gewicht</c:v>
          </c:tx>
          <c:spPr>
            <a:ln w="28575">
              <a:noFill/>
            </a:ln>
          </c:spPr>
          <c:yVal>
            <c:numRef>
              <c:f>'Kraft 60 NR'!$AQ$2:$AQ$89</c:f>
              <c:numCache>
                <c:formatCode>General</c:formatCode>
                <c:ptCount val="88"/>
                <c:pt idx="0">
                  <c:v>-5400.0065179100657</c:v>
                </c:pt>
                <c:pt idx="1">
                  <c:v>-5056.5455665446625</c:v>
                </c:pt>
                <c:pt idx="2">
                  <c:v>-4545.4931388407495</c:v>
                </c:pt>
                <c:pt idx="3">
                  <c:v>-3951.8334581652616</c:v>
                </c:pt>
                <c:pt idx="4">
                  <c:v>-3220.4830135039265</c:v>
                </c:pt>
                <c:pt idx="5">
                  <c:v>-2384.5198398420916</c:v>
                </c:pt>
                <c:pt idx="6">
                  <c:v>-1423.133114232679</c:v>
                </c:pt>
                <c:pt idx="7">
                  <c:v>-343.19511329108423</c:v>
                </c:pt>
                <c:pt idx="8">
                  <c:v>783.2089456120151</c:v>
                </c:pt>
                <c:pt idx="9">
                  <c:v>2009.4497291913315</c:v>
                </c:pt>
                <c:pt idx="10">
                  <c:v>3280.0962412335489</c:v>
                </c:pt>
                <c:pt idx="11">
                  <c:v>4588.2175373284908</c:v>
                </c:pt>
                <c:pt idx="12">
                  <c:v>5924.2770150606002</c:v>
                </c:pt>
                <c:pt idx="13">
                  <c:v>7285.5754093917121</c:v>
                </c:pt>
                <c:pt idx="14">
                  <c:v>8628.3872944321738</c:v>
                </c:pt>
                <c:pt idx="15">
                  <c:v>9986.3171910897872</c:v>
                </c:pt>
                <c:pt idx="16">
                  <c:v>11313.449842213984</c:v>
                </c:pt>
                <c:pt idx="17">
                  <c:v>12632.678950727444</c:v>
                </c:pt>
                <c:pt idx="18">
                  <c:v>13929.423219600587</c:v>
                </c:pt>
                <c:pt idx="19">
                  <c:v>15198.207007981055</c:v>
                </c:pt>
                <c:pt idx="20">
                  <c:v>16429.525079307627</c:v>
                </c:pt>
                <c:pt idx="21">
                  <c:v>17649.88648316836</c:v>
                </c:pt>
                <c:pt idx="22">
                  <c:v>18835.313360352022</c:v>
                </c:pt>
                <c:pt idx="23">
                  <c:v>19992.678281345172</c:v>
                </c:pt>
                <c:pt idx="24">
                  <c:v>21104.92087243421</c:v>
                </c:pt>
                <c:pt idx="25">
                  <c:v>22212.787299747692</c:v>
                </c:pt>
                <c:pt idx="26">
                  <c:v>23271.630609387706</c:v>
                </c:pt>
                <c:pt idx="27">
                  <c:v>24302.957336759577</c:v>
                </c:pt>
                <c:pt idx="28">
                  <c:v>25316.853673052734</c:v>
                </c:pt>
                <c:pt idx="29">
                  <c:v>26302.697058629943</c:v>
                </c:pt>
                <c:pt idx="30">
                  <c:v>27249.273746282437</c:v>
                </c:pt>
                <c:pt idx="31">
                  <c:v>28178.79829941241</c:v>
                </c:pt>
                <c:pt idx="32">
                  <c:v>29089.351105619018</c:v>
                </c:pt>
                <c:pt idx="33">
                  <c:v>29960.433987366814</c:v>
                </c:pt>
                <c:pt idx="34">
                  <c:v>30824.564132412288</c:v>
                </c:pt>
                <c:pt idx="35">
                  <c:v>31658.860206480738</c:v>
                </c:pt>
                <c:pt idx="36">
                  <c:v>32469.910387487835</c:v>
                </c:pt>
                <c:pt idx="37">
                  <c:v>33257.729050772054</c:v>
                </c:pt>
                <c:pt idx="38">
                  <c:v>34031.100976136309</c:v>
                </c:pt>
                <c:pt idx="39">
                  <c:v>34784.518628691323</c:v>
                </c:pt>
                <c:pt idx="40">
                  <c:v>35503.066945063882</c:v>
                </c:pt>
                <c:pt idx="41">
                  <c:v>36227.06195638272</c:v>
                </c:pt>
                <c:pt idx="42">
                  <c:v>36906.676316243982</c:v>
                </c:pt>
                <c:pt idx="43">
                  <c:v>37571.60520051013</c:v>
                </c:pt>
                <c:pt idx="44">
                  <c:v>38235.280925299674</c:v>
                </c:pt>
                <c:pt idx="45">
                  <c:v>38860.458007875386</c:v>
                </c:pt>
                <c:pt idx="46">
                  <c:v>39476.707964763853</c:v>
                </c:pt>
                <c:pt idx="47">
                  <c:v>40084.632118749614</c:v>
                </c:pt>
                <c:pt idx="48">
                  <c:v>40645.571117554391</c:v>
                </c:pt>
                <c:pt idx="49">
                  <c:v>41214.993120782616</c:v>
                </c:pt>
                <c:pt idx="50">
                  <c:v>41752.385870119935</c:v>
                </c:pt>
                <c:pt idx="51">
                  <c:v>42286.491392440235</c:v>
                </c:pt>
                <c:pt idx="52">
                  <c:v>42783.253032632958</c:v>
                </c:pt>
                <c:pt idx="53">
                  <c:v>43278.695383183418</c:v>
                </c:pt>
                <c:pt idx="54">
                  <c:v>43749.581125503544</c:v>
                </c:pt>
                <c:pt idx="55">
                  <c:v>44211.988585244886</c:v>
                </c:pt>
                <c:pt idx="56">
                  <c:v>44634.872924620919</c:v>
                </c:pt>
                <c:pt idx="57">
                  <c:v>45071.162153866928</c:v>
                </c:pt>
                <c:pt idx="58">
                  <c:v>45459.887773827431</c:v>
                </c:pt>
                <c:pt idx="59">
                  <c:v>45858.152490290064</c:v>
                </c:pt>
                <c:pt idx="60">
                  <c:v>46219.869031452588</c:v>
                </c:pt>
                <c:pt idx="61">
                  <c:v>46570.958397887749</c:v>
                </c:pt>
                <c:pt idx="62">
                  <c:v>46905.563886010124</c:v>
                </c:pt>
                <c:pt idx="63">
                  <c:v>47226.407171849169</c:v>
                </c:pt>
                <c:pt idx="64">
                  <c:v>47526.769857886728</c:v>
                </c:pt>
                <c:pt idx="65">
                  <c:v>47797.174389085412</c:v>
                </c:pt>
                <c:pt idx="66">
                  <c:v>48077.940077360574</c:v>
                </c:pt>
                <c:pt idx="67">
                  <c:v>48311.172627122003</c:v>
                </c:pt>
                <c:pt idx="68">
                  <c:v>48552.393643886782</c:v>
                </c:pt>
                <c:pt idx="69">
                  <c:v>48766.399805881752</c:v>
                </c:pt>
                <c:pt idx="70">
                  <c:v>48957.380114632164</c:v>
                </c:pt>
                <c:pt idx="71">
                  <c:v>49133.891823887549</c:v>
                </c:pt>
                <c:pt idx="72">
                  <c:v>49295.284983753183</c:v>
                </c:pt>
                <c:pt idx="73">
                  <c:v>49440.776622681282</c:v>
                </c:pt>
                <c:pt idx="74">
                  <c:v>49561.763875237375</c:v>
                </c:pt>
                <c:pt idx="75">
                  <c:v>49677.73498740467</c:v>
                </c:pt>
                <c:pt idx="76">
                  <c:v>49758.4404838216</c:v>
                </c:pt>
                <c:pt idx="77">
                  <c:v>49833.307753822635</c:v>
                </c:pt>
                <c:pt idx="78">
                  <c:v>49894.107410443234</c:v>
                </c:pt>
                <c:pt idx="79">
                  <c:v>49928.499791168506</c:v>
                </c:pt>
                <c:pt idx="80">
                  <c:v>49946.870404247675</c:v>
                </c:pt>
                <c:pt idx="81">
                  <c:v>49942.061814901354</c:v>
                </c:pt>
                <c:pt idx="82">
                  <c:v>49929.516178979204</c:v>
                </c:pt>
                <c:pt idx="83">
                  <c:v>49901.489660197578</c:v>
                </c:pt>
                <c:pt idx="84">
                  <c:v>49830.875626703652</c:v>
                </c:pt>
                <c:pt idx="85">
                  <c:v>49770.084028900237</c:v>
                </c:pt>
                <c:pt idx="86">
                  <c:v>49677.038756056267</c:v>
                </c:pt>
                <c:pt idx="87">
                  <c:v>49557.661176940077</c:v>
                </c:pt>
              </c:numCache>
            </c:numRef>
          </c:yVal>
          <c:smooth val="0"/>
          <c:extLst>
            <c:ext xmlns:c16="http://schemas.microsoft.com/office/drawing/2014/chart" uri="{C3380CC4-5D6E-409C-BE32-E72D297353CC}">
              <c16:uniqueId val="{00000003-C6DA-48A7-B08F-8B3F3226C315}"/>
            </c:ext>
          </c:extLst>
        </c:ser>
        <c:ser>
          <c:idx val="0"/>
          <c:order val="4"/>
          <c:tx>
            <c:v>Gesamt</c:v>
          </c:tx>
          <c:spPr>
            <a:ln w="28575">
              <a:noFill/>
            </a:ln>
          </c:spPr>
          <c:yVal>
            <c:numRef>
              <c:f>'Kraft 60 NR'!$AV$2:$AV$89</c:f>
              <c:numCache>
                <c:formatCode>General</c:formatCode>
                <c:ptCount val="88"/>
                <c:pt idx="0">
                  <c:v>4219.0273586908752</c:v>
                </c:pt>
                <c:pt idx="1">
                  <c:v>3478.2990862437691</c:v>
                </c:pt>
                <c:pt idx="2">
                  <c:v>3008.7664551838989</c:v>
                </c:pt>
                <c:pt idx="3">
                  <c:v>2491.2954447689826</c:v>
                </c:pt>
                <c:pt idx="4">
                  <c:v>2140.7973062755218</c:v>
                </c:pt>
                <c:pt idx="5">
                  <c:v>1809.5874672073851</c:v>
                </c:pt>
                <c:pt idx="6">
                  <c:v>1631.5337617863311</c:v>
                </c:pt>
                <c:pt idx="7">
                  <c:v>1553.5808793337153</c:v>
                </c:pt>
                <c:pt idx="8">
                  <c:v>1450.4523104628861</c:v>
                </c:pt>
                <c:pt idx="9">
                  <c:v>1459.2542375884091</c:v>
                </c:pt>
                <c:pt idx="10">
                  <c:v>1519.9472739788994</c:v>
                </c:pt>
                <c:pt idx="11">
                  <c:v>1588.7527760623739</c:v>
                </c:pt>
                <c:pt idx="12">
                  <c:v>1674.8674655349478</c:v>
                </c:pt>
                <c:pt idx="13">
                  <c:v>1811.8091826537529</c:v>
                </c:pt>
                <c:pt idx="14">
                  <c:v>1926.167480851218</c:v>
                </c:pt>
                <c:pt idx="15">
                  <c:v>2052.7718493915281</c:v>
                </c:pt>
                <c:pt idx="16">
                  <c:v>2172.9831727982055</c:v>
                </c:pt>
                <c:pt idx="17">
                  <c:v>2270.4049932575253</c:v>
                </c:pt>
                <c:pt idx="18">
                  <c:v>2360.7506531136969</c:v>
                </c:pt>
                <c:pt idx="19">
                  <c:v>2488.8511135708686</c:v>
                </c:pt>
                <c:pt idx="20">
                  <c:v>2554.9382262123145</c:v>
                </c:pt>
                <c:pt idx="21">
                  <c:v>2606.8260906077321</c:v>
                </c:pt>
                <c:pt idx="22">
                  <c:v>2612.4818155957782</c:v>
                </c:pt>
                <c:pt idx="23">
                  <c:v>2645.11497796404</c:v>
                </c:pt>
                <c:pt idx="24">
                  <c:v>2662.4490654097935</c:v>
                </c:pt>
                <c:pt idx="25">
                  <c:v>2618.7183978562243</c:v>
                </c:pt>
                <c:pt idx="26">
                  <c:v>2605.6349475390962</c:v>
                </c:pt>
                <c:pt idx="27">
                  <c:v>2540.9631131007263</c:v>
                </c:pt>
                <c:pt idx="28">
                  <c:v>2512.1037757846389</c:v>
                </c:pt>
                <c:pt idx="29">
                  <c:v>2427.4608236777967</c:v>
                </c:pt>
                <c:pt idx="30">
                  <c:v>2336.3865413016902</c:v>
                </c:pt>
                <c:pt idx="31">
                  <c:v>2247.8064091676388</c:v>
                </c:pt>
                <c:pt idx="32">
                  <c:v>2148.6757050994129</c:v>
                </c:pt>
                <c:pt idx="33">
                  <c:v>1995.7970832066349</c:v>
                </c:pt>
                <c:pt idx="34">
                  <c:v>1904.1557468471437</c:v>
                </c:pt>
                <c:pt idx="35">
                  <c:v>1760.1337992053814</c:v>
                </c:pt>
                <c:pt idx="36">
                  <c:v>1604.8574071917174</c:v>
                </c:pt>
                <c:pt idx="37">
                  <c:v>1464.0152445171116</c:v>
                </c:pt>
                <c:pt idx="38">
                  <c:v>1309.3041581190737</c:v>
                </c:pt>
                <c:pt idx="39">
                  <c:v>1152.3200910183805</c:v>
                </c:pt>
                <c:pt idx="40">
                  <c:v>976.3810734922954</c:v>
                </c:pt>
                <c:pt idx="41">
                  <c:v>836.20506296841631</c:v>
                </c:pt>
                <c:pt idx="42">
                  <c:v>634.94330247624748</c:v>
                </c:pt>
                <c:pt idx="43">
                  <c:v>454.94146092128358</c:v>
                </c:pt>
                <c:pt idx="44">
                  <c:v>299.3159355818716</c:v>
                </c:pt>
                <c:pt idx="45">
                  <c:v>89.562584481762315</c:v>
                </c:pt>
                <c:pt idx="46">
                  <c:v>-62.01375843713322</c:v>
                </c:pt>
                <c:pt idx="47">
                  <c:v>-218.35131127355999</c:v>
                </c:pt>
                <c:pt idx="48">
                  <c:v>-466.51660358523804</c:v>
                </c:pt>
                <c:pt idx="49">
                  <c:v>-597.92861666625686</c:v>
                </c:pt>
                <c:pt idx="50">
                  <c:v>-808.40648659239378</c:v>
                </c:pt>
                <c:pt idx="51">
                  <c:v>-941.85706745053903</c:v>
                </c:pt>
                <c:pt idx="52">
                  <c:v>-1175.9261914184099</c:v>
                </c:pt>
                <c:pt idx="53">
                  <c:v>-1306.6047699081319</c:v>
                </c:pt>
                <c:pt idx="54">
                  <c:v>-1496.4227811858145</c:v>
                </c:pt>
                <c:pt idx="55">
                  <c:v>-1637.988574643372</c:v>
                </c:pt>
                <c:pt idx="56">
                  <c:v>-1877.5146120110003</c:v>
                </c:pt>
                <c:pt idx="57">
                  <c:v>-1960.1241119203696</c:v>
                </c:pt>
                <c:pt idx="58">
                  <c:v>-2193.4060077739414</c:v>
                </c:pt>
                <c:pt idx="59">
                  <c:v>-2281.1723642163415</c:v>
                </c:pt>
                <c:pt idx="60">
                  <c:v>-2484.8574661722523</c:v>
                </c:pt>
                <c:pt idx="61">
                  <c:v>-2618.4792886853975</c:v>
                </c:pt>
                <c:pt idx="62">
                  <c:v>-2748.1598813335368</c:v>
                </c:pt>
                <c:pt idx="63">
                  <c:v>-2895.2299522792309</c:v>
                </c:pt>
                <c:pt idx="64">
                  <c:v>-2979.6136627988817</c:v>
                </c:pt>
                <c:pt idx="65">
                  <c:v>-3188.2138974480622</c:v>
                </c:pt>
                <c:pt idx="66">
                  <c:v>-3218.4088022433643</c:v>
                </c:pt>
                <c:pt idx="67">
                  <c:v>-3409.0181196674166</c:v>
                </c:pt>
                <c:pt idx="68">
                  <c:v>-3465.5906134080578</c:v>
                </c:pt>
                <c:pt idx="69">
                  <c:v>-3549.6951685032545</c:v>
                </c:pt>
                <c:pt idx="70">
                  <c:v>-3652.6936855959357</c:v>
                </c:pt>
                <c:pt idx="71">
                  <c:v>-3766.7233766762511</c:v>
                </c:pt>
                <c:pt idx="72">
                  <c:v>-3796.8051567332222</c:v>
                </c:pt>
                <c:pt idx="73">
                  <c:v>-3870.6648762582117</c:v>
                </c:pt>
                <c:pt idx="74">
                  <c:v>-3945.0041797989979</c:v>
                </c:pt>
                <c:pt idx="75">
                  <c:v>-3942.5657172538413</c:v>
                </c:pt>
                <c:pt idx="76">
                  <c:v>-4001.0350928530461</c:v>
                </c:pt>
                <c:pt idx="77">
                  <c:v>-4017.0851656794912</c:v>
                </c:pt>
                <c:pt idx="78">
                  <c:v>-3988.0084398609688</c:v>
                </c:pt>
                <c:pt idx="79">
                  <c:v>-3962.0778662796874</c:v>
                </c:pt>
                <c:pt idx="80">
                  <c:v>-3949.5710487997931</c:v>
                </c:pt>
                <c:pt idx="81">
                  <c:v>-3955.3023606229253</c:v>
                </c:pt>
                <c:pt idx="82">
                  <c:v>-3828.3462349716137</c:v>
                </c:pt>
                <c:pt idx="83">
                  <c:v>-3721.6655360148216</c:v>
                </c:pt>
                <c:pt idx="84">
                  <c:v>-3738.9837851483971</c:v>
                </c:pt>
                <c:pt idx="85">
                  <c:v>-3501.006132461167</c:v>
                </c:pt>
                <c:pt idx="86">
                  <c:v>-3362.0459809754975</c:v>
                </c:pt>
                <c:pt idx="87">
                  <c:v>-3238.6592251360926</c:v>
                </c:pt>
              </c:numCache>
            </c:numRef>
          </c:yVal>
          <c:smooth val="0"/>
          <c:extLst>
            <c:ext xmlns:c16="http://schemas.microsoft.com/office/drawing/2014/chart" uri="{C3380CC4-5D6E-409C-BE32-E72D297353CC}">
              <c16:uniqueId val="{00000004-C6DA-48A7-B08F-8B3F3226C315}"/>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1B31-406D-A08F-E12D2E0BB4CA}"/>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1B31-406D-A08F-E12D2E0BB4CA}"/>
            </c:ext>
          </c:extLst>
        </c:ser>
        <c:ser>
          <c:idx val="2"/>
          <c:order val="2"/>
          <c:tx>
            <c:v>D</c:v>
          </c:tx>
          <c:spPr>
            <a:ln w="28575">
              <a:noFill/>
            </a:ln>
          </c:spPr>
          <c:xVal>
            <c:numRef>
              <c:f>'Kraft 55 GR'!$Q$2:$Q$89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1B31-406D-A08F-E12D2E0BB4CA}"/>
            </c:ext>
          </c:extLst>
        </c:ser>
        <c:ser>
          <c:idx val="3"/>
          <c:order val="3"/>
          <c:tx>
            <c:v>E</c:v>
          </c:tx>
          <c:spPr>
            <a:ln w="28575">
              <a:noFill/>
            </a:ln>
          </c:spPr>
          <c:xVal>
            <c:numRef>
              <c:f>'Kraft 60 GR DE'!$T$2:$T$90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1B31-406D-A08F-E12D2E0BB4CA}"/>
            </c:ext>
          </c:extLst>
        </c:ser>
        <c:ser>
          <c:idx val="4"/>
          <c:order val="4"/>
          <c:tx>
            <c:v>G</c:v>
          </c:tx>
          <c:spPr>
            <a:ln w="28575">
              <a:noFill/>
            </a:ln>
          </c:spPr>
          <c:xVal>
            <c:numRef>
              <c:f>'Kraft 60 GR DE'!$Y$2:$Y$90</c:f>
              <c:numCache>
                <c:formatCode>General</c:formatCode>
                <c:ptCount val="89"/>
                <c:pt idx="0">
                  <c:v>-17.5</c:v>
                </c:pt>
                <c:pt idx="1">
                  <c:v>-10.210839999999999</c:v>
                </c:pt>
                <c:pt idx="2">
                  <c:v>-2.9890999999999988</c:v>
                </c:pt>
                <c:pt idx="3">
                  <c:v>4.162589999999998</c:v>
                </c:pt>
                <c:pt idx="4">
                  <c:v>11.230860000000002</c:v>
                </c:pt>
                <c:pt idx="5">
                  <c:v>18.211410000000008</c:v>
                </c:pt>
                <c:pt idx="6">
                  <c:v>25.095220000000001</c:v>
                </c:pt>
                <c:pt idx="7">
                  <c:v>31.887960000000003</c:v>
                </c:pt>
                <c:pt idx="8">
                  <c:v>38.592330000000004</c:v>
                </c:pt>
                <c:pt idx="9">
                  <c:v>45.196289999999998</c:v>
                </c:pt>
                <c:pt idx="10">
                  <c:v>51.705240000000018</c:v>
                </c:pt>
                <c:pt idx="11">
                  <c:v>58.135419999999996</c:v>
                </c:pt>
                <c:pt idx="12">
                  <c:v>64.472920000000016</c:v>
                </c:pt>
                <c:pt idx="13">
                  <c:v>70.723389999999995</c:v>
                </c:pt>
                <c:pt idx="14">
                  <c:v>76.905470000000008</c:v>
                </c:pt>
                <c:pt idx="15">
                  <c:v>83.010169999999988</c:v>
                </c:pt>
                <c:pt idx="16">
                  <c:v>89.043190000000024</c:v>
                </c:pt>
                <c:pt idx="17">
                  <c:v>95.008480000000006</c:v>
                </c:pt>
                <c:pt idx="18">
                  <c:v>100.90377000000001</c:v>
                </c:pt>
                <c:pt idx="19">
                  <c:v>106.73335999999999</c:v>
                </c:pt>
                <c:pt idx="20">
                  <c:v>112.50557000000001</c:v>
                </c:pt>
                <c:pt idx="21">
                  <c:v>118.21176</c:v>
                </c:pt>
                <c:pt idx="22">
                  <c:v>123.86060000000001</c:v>
                </c:pt>
                <c:pt idx="23">
                  <c:v>129.45374000000001</c:v>
                </c:pt>
                <c:pt idx="24">
                  <c:v>134.98053999999999</c:v>
                </c:pt>
                <c:pt idx="25">
                  <c:v>140.44866999999999</c:v>
                </c:pt>
                <c:pt idx="26">
                  <c:v>145.86008000000001</c:v>
                </c:pt>
                <c:pt idx="27">
                  <c:v>151.20814999999999</c:v>
                </c:pt>
                <c:pt idx="28">
                  <c:v>156.49588</c:v>
                </c:pt>
                <c:pt idx="29">
                  <c:v>161.72227000000001</c:v>
                </c:pt>
                <c:pt idx="30">
                  <c:v>166.88229999999999</c:v>
                </c:pt>
                <c:pt idx="31">
                  <c:v>171.98299000000003</c:v>
                </c:pt>
                <c:pt idx="32">
                  <c:v>177.01766999999998</c:v>
                </c:pt>
                <c:pt idx="33">
                  <c:v>181.98734000000002</c:v>
                </c:pt>
                <c:pt idx="34">
                  <c:v>186.893</c:v>
                </c:pt>
                <c:pt idx="35">
                  <c:v>191.72598000000002</c:v>
                </c:pt>
                <c:pt idx="36">
                  <c:v>196.48863000000003</c:v>
                </c:pt>
                <c:pt idx="37">
                  <c:v>201.18657000000002</c:v>
                </c:pt>
                <c:pt idx="38">
                  <c:v>205.80721000000003</c:v>
                </c:pt>
                <c:pt idx="39">
                  <c:v>210.35682</c:v>
                </c:pt>
                <c:pt idx="40">
                  <c:v>214.83575000000002</c:v>
                </c:pt>
                <c:pt idx="41">
                  <c:v>219.23035999999999</c:v>
                </c:pt>
                <c:pt idx="42">
                  <c:v>223.54762000000002</c:v>
                </c:pt>
                <c:pt idx="43">
                  <c:v>227.79385000000002</c:v>
                </c:pt>
                <c:pt idx="44">
                  <c:v>231.95611000000005</c:v>
                </c:pt>
                <c:pt idx="45">
                  <c:v>236.03400000000002</c:v>
                </c:pt>
                <c:pt idx="46">
                  <c:v>240.04085999999998</c:v>
                </c:pt>
                <c:pt idx="47">
                  <c:v>243.94975999999997</c:v>
                </c:pt>
                <c:pt idx="48">
                  <c:v>247.77394000000004</c:v>
                </c:pt>
                <c:pt idx="49">
                  <c:v>251.52111999999997</c:v>
                </c:pt>
                <c:pt idx="50">
                  <c:v>255.16963999999999</c:v>
                </c:pt>
                <c:pt idx="51">
                  <c:v>258.74011000000002</c:v>
                </c:pt>
                <c:pt idx="52">
                  <c:v>262.21192000000002</c:v>
                </c:pt>
                <c:pt idx="53">
                  <c:v>265.59339000000006</c:v>
                </c:pt>
                <c:pt idx="54">
                  <c:v>268.88182</c:v>
                </c:pt>
                <c:pt idx="55">
                  <c:v>272.07891000000001</c:v>
                </c:pt>
                <c:pt idx="56">
                  <c:v>275.17728999999997</c:v>
                </c:pt>
                <c:pt idx="57">
                  <c:v>278.18468000000001</c:v>
                </c:pt>
                <c:pt idx="58">
                  <c:v>281.09201000000002</c:v>
                </c:pt>
                <c:pt idx="59">
                  <c:v>283.90168</c:v>
                </c:pt>
                <c:pt idx="60">
                  <c:v>286.61129000000005</c:v>
                </c:pt>
                <c:pt idx="61">
                  <c:v>289.22289000000001</c:v>
                </c:pt>
                <c:pt idx="62">
                  <c:v>291.72846000000004</c:v>
                </c:pt>
                <c:pt idx="63">
                  <c:v>294.13432000000006</c:v>
                </c:pt>
                <c:pt idx="64">
                  <c:v>296.44147000000004</c:v>
                </c:pt>
                <c:pt idx="65">
                  <c:v>298.63492000000002</c:v>
                </c:pt>
                <c:pt idx="66">
                  <c:v>300.73000999999999</c:v>
                </c:pt>
                <c:pt idx="67">
                  <c:v>302.71802000000002</c:v>
                </c:pt>
                <c:pt idx="68">
                  <c:v>304.60035000000005</c:v>
                </c:pt>
                <c:pt idx="69">
                  <c:v>306.36963000000003</c:v>
                </c:pt>
                <c:pt idx="70">
                  <c:v>308.0385</c:v>
                </c:pt>
                <c:pt idx="71">
                  <c:v>309.60064000000006</c:v>
                </c:pt>
                <c:pt idx="72">
                  <c:v>311.05007999999998</c:v>
                </c:pt>
                <c:pt idx="73">
                  <c:v>312.38512000000003</c:v>
                </c:pt>
                <c:pt idx="74">
                  <c:v>313.61342999999999</c:v>
                </c:pt>
                <c:pt idx="75">
                  <c:v>314.72834000000006</c:v>
                </c:pt>
                <c:pt idx="76">
                  <c:v>315.73516999999998</c:v>
                </c:pt>
                <c:pt idx="77">
                  <c:v>316.62127999999996</c:v>
                </c:pt>
                <c:pt idx="78">
                  <c:v>317.39996000000002</c:v>
                </c:pt>
                <c:pt idx="79">
                  <c:v>318.07020999999997</c:v>
                </c:pt>
                <c:pt idx="80">
                  <c:v>318.61207000000002</c:v>
                </c:pt>
                <c:pt idx="81">
                  <c:v>319.04615000000001</c:v>
                </c:pt>
                <c:pt idx="82">
                  <c:v>319.36483000000004</c:v>
                </c:pt>
                <c:pt idx="83">
                  <c:v>319.56706000000003</c:v>
                </c:pt>
                <c:pt idx="84">
                  <c:v>319.65384000000006</c:v>
                </c:pt>
                <c:pt idx="85">
                  <c:v>319.61790000000002</c:v>
                </c:pt>
                <c:pt idx="86">
                  <c:v>319.47113000000002</c:v>
                </c:pt>
                <c:pt idx="87">
                  <c:v>319.19994000000003</c:v>
                </c:pt>
                <c:pt idx="88">
                  <c:v>318.81129999999996</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1B31-406D-A08F-E12D2E0BB4CA}"/>
            </c:ext>
          </c:extLst>
        </c:ser>
        <c:ser>
          <c:idx val="5"/>
          <c:order val="5"/>
          <c:tx>
            <c:v>H</c:v>
          </c:tx>
          <c:spPr>
            <a:ln w="28575">
              <a:noFill/>
            </a:ln>
          </c:spPr>
          <c:xVal>
            <c:numRef>
              <c:f>'Kraft 60 GR DE'!$AG$2:$AG$89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1B31-406D-A08F-E12D2E0BB4CA}"/>
            </c:ext>
          </c:extLst>
        </c:ser>
        <c:ser>
          <c:idx val="6"/>
          <c:order val="6"/>
          <c:tx>
            <c:v>F</c:v>
          </c:tx>
          <c:spPr>
            <a:ln w="28575">
              <a:noFill/>
            </a:ln>
          </c:spPr>
          <c:xVal>
            <c:numRef>
              <c:f>'Kraft 60 GR DE'!$V$2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1B31-406D-A08F-E12D2E0BB4CA}"/>
            </c:ext>
          </c:extLst>
        </c:ser>
        <c:ser>
          <c:idx val="7"/>
          <c:order val="7"/>
          <c:tx>
            <c:v>GD</c:v>
          </c:tx>
          <c:spPr>
            <a:ln w="28575">
              <a:noFill/>
            </a:ln>
          </c:spPr>
          <c:xVal>
            <c:numRef>
              <c:f>'Kraft 60 GR DE'!$AA$2:$AA$90</c:f>
              <c:numCache>
                <c:formatCode>General</c:formatCode>
                <c:ptCount val="89"/>
                <c:pt idx="0">
                  <c:v>13.4</c:v>
                </c:pt>
                <c:pt idx="1">
                  <c:v>20.151686000000002</c:v>
                </c:pt>
                <c:pt idx="2">
                  <c:v>26.827910000000003</c:v>
                </c:pt>
                <c:pt idx="3">
                  <c:v>33.423578000000006</c:v>
                </c:pt>
                <c:pt idx="4">
                  <c:v>39.927784000000003</c:v>
                </c:pt>
                <c:pt idx="5">
                  <c:v>46.334992000000007</c:v>
                </c:pt>
                <c:pt idx="6">
                  <c:v>52.638027999999998</c:v>
                </c:pt>
                <c:pt idx="7">
                  <c:v>58.841334000000003</c:v>
                </c:pt>
                <c:pt idx="8">
                  <c:v>64.946374000000006</c:v>
                </c:pt>
                <c:pt idx="9">
                  <c:v>70.944800000000001</c:v>
                </c:pt>
                <c:pt idx="10">
                  <c:v>76.839540000000014</c:v>
                </c:pt>
                <c:pt idx="11">
                  <c:v>82.648086000000006</c:v>
                </c:pt>
                <c:pt idx="12">
                  <c:v>88.356504000000001</c:v>
                </c:pt>
                <c:pt idx="13">
                  <c:v>93.971062000000003</c:v>
                </c:pt>
                <c:pt idx="14">
                  <c:v>99.509180000000001</c:v>
                </c:pt>
                <c:pt idx="15">
                  <c:v>104.963706</c:v>
                </c:pt>
                <c:pt idx="16">
                  <c:v>110.33910400000002</c:v>
                </c:pt>
                <c:pt idx="17">
                  <c:v>115.641178</c:v>
                </c:pt>
                <c:pt idx="18">
                  <c:v>120.86641399999999</c:v>
                </c:pt>
                <c:pt idx="19">
                  <c:v>126.02034799999998</c:v>
                </c:pt>
                <c:pt idx="20">
                  <c:v>131.11069000000001</c:v>
                </c:pt>
                <c:pt idx="21">
                  <c:v>136.13002</c:v>
                </c:pt>
                <c:pt idx="22">
                  <c:v>141.08578</c:v>
                </c:pt>
                <c:pt idx="23">
                  <c:v>145.98023799999999</c:v>
                </c:pt>
                <c:pt idx="24">
                  <c:v>150.80397399999998</c:v>
                </c:pt>
                <c:pt idx="25">
                  <c:v>155.56342999999998</c:v>
                </c:pt>
                <c:pt idx="26">
                  <c:v>160.26241000000002</c:v>
                </c:pt>
                <c:pt idx="27">
                  <c:v>164.89366800000002</c:v>
                </c:pt>
                <c:pt idx="28">
                  <c:v>169.460204</c:v>
                </c:pt>
                <c:pt idx="29">
                  <c:v>173.961018</c:v>
                </c:pt>
                <c:pt idx="30">
                  <c:v>178.39293599999999</c:v>
                </c:pt>
                <c:pt idx="31">
                  <c:v>182.76113200000003</c:v>
                </c:pt>
                <c:pt idx="32">
                  <c:v>187.06016399999999</c:v>
                </c:pt>
                <c:pt idx="33">
                  <c:v>191.291032</c:v>
                </c:pt>
                <c:pt idx="34">
                  <c:v>195.454736</c:v>
                </c:pt>
                <c:pt idx="35">
                  <c:v>199.54383399999998</c:v>
                </c:pt>
                <c:pt idx="36">
                  <c:v>203.56005800000003</c:v>
                </c:pt>
                <c:pt idx="37">
                  <c:v>207.50965400000001</c:v>
                </c:pt>
                <c:pt idx="38">
                  <c:v>211.37939800000001</c:v>
                </c:pt>
                <c:pt idx="39">
                  <c:v>215.17680399999998</c:v>
                </c:pt>
                <c:pt idx="40">
                  <c:v>218.90160400000002</c:v>
                </c:pt>
                <c:pt idx="41">
                  <c:v>222.54137799999998</c:v>
                </c:pt>
                <c:pt idx="42">
                  <c:v>226.10310400000003</c:v>
                </c:pt>
                <c:pt idx="43">
                  <c:v>229.59249199999999</c:v>
                </c:pt>
                <c:pt idx="44">
                  <c:v>232.99658600000001</c:v>
                </c:pt>
                <c:pt idx="45">
                  <c:v>236.31745800000002</c:v>
                </c:pt>
                <c:pt idx="46">
                  <c:v>239.56599199999997</c:v>
                </c:pt>
                <c:pt idx="47">
                  <c:v>242.71707999999998</c:v>
                </c:pt>
                <c:pt idx="48">
                  <c:v>245.78521400000002</c:v>
                </c:pt>
                <c:pt idx="49">
                  <c:v>248.77503199999998</c:v>
                </c:pt>
                <c:pt idx="50">
                  <c:v>251.66793999999999</c:v>
                </c:pt>
                <c:pt idx="51">
                  <c:v>254.48333599999998</c:v>
                </c:pt>
                <c:pt idx="52">
                  <c:v>257.20182199999999</c:v>
                </c:pt>
                <c:pt idx="53">
                  <c:v>259.83110799999997</c:v>
                </c:pt>
                <c:pt idx="54">
                  <c:v>262.36973</c:v>
                </c:pt>
                <c:pt idx="55">
                  <c:v>264.818152</c:v>
                </c:pt>
                <c:pt idx="56">
                  <c:v>267.171468</c:v>
                </c:pt>
                <c:pt idx="57">
                  <c:v>269.43431600000002</c:v>
                </c:pt>
                <c:pt idx="58">
                  <c:v>271.60132600000003</c:v>
                </c:pt>
                <c:pt idx="59">
                  <c:v>273.67242599999992</c:v>
                </c:pt>
                <c:pt idx="60">
                  <c:v>275.64768800000007</c:v>
                </c:pt>
                <c:pt idx="61">
                  <c:v>277.52730799999995</c:v>
                </c:pt>
                <c:pt idx="62">
                  <c:v>279.30511199999995</c:v>
                </c:pt>
                <c:pt idx="63">
                  <c:v>280.98680999999999</c:v>
                </c:pt>
                <c:pt idx="64">
                  <c:v>282.57340200000004</c:v>
                </c:pt>
                <c:pt idx="65">
                  <c:v>284.05173600000001</c:v>
                </c:pt>
                <c:pt idx="66">
                  <c:v>285.43469599999997</c:v>
                </c:pt>
                <c:pt idx="67">
                  <c:v>286.71664399999997</c:v>
                </c:pt>
                <c:pt idx="68">
                  <c:v>287.89650799999998</c:v>
                </c:pt>
                <c:pt idx="69">
                  <c:v>288.969382</c:v>
                </c:pt>
                <c:pt idx="70">
                  <c:v>289.946686</c:v>
                </c:pt>
                <c:pt idx="71">
                  <c:v>290.82271000000003</c:v>
                </c:pt>
                <c:pt idx="72">
                  <c:v>291.59147600000006</c:v>
                </c:pt>
                <c:pt idx="73">
                  <c:v>292.25252</c:v>
                </c:pt>
                <c:pt idx="74">
                  <c:v>292.81228399999998</c:v>
                </c:pt>
                <c:pt idx="75">
                  <c:v>293.26532600000002</c:v>
                </c:pt>
                <c:pt idx="76">
                  <c:v>293.616356</c:v>
                </c:pt>
                <c:pt idx="77">
                  <c:v>293.85395399999993</c:v>
                </c:pt>
                <c:pt idx="78">
                  <c:v>293.99080800000002</c:v>
                </c:pt>
                <c:pt idx="79">
                  <c:v>294.02591799999999</c:v>
                </c:pt>
                <c:pt idx="80">
                  <c:v>293.94115399999998</c:v>
                </c:pt>
                <c:pt idx="81">
                  <c:v>293.75591399999996</c:v>
                </c:pt>
                <c:pt idx="82">
                  <c:v>293.461952</c:v>
                </c:pt>
                <c:pt idx="83">
                  <c:v>293.06007199999999</c:v>
                </c:pt>
                <c:pt idx="84">
                  <c:v>292.55127400000003</c:v>
                </c:pt>
                <c:pt idx="85">
                  <c:v>291.92704400000002</c:v>
                </c:pt>
                <c:pt idx="86">
                  <c:v>291.201142</c:v>
                </c:pt>
                <c:pt idx="87">
                  <c:v>290.35934400000002</c:v>
                </c:pt>
                <c:pt idx="88">
                  <c:v>289.40862800000002</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1B31-406D-A08F-E12D2E0BB4CA}"/>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60 GR DE'!$AN$2:$AN$89</c:f>
              <c:numCache>
                <c:formatCode>General</c:formatCode>
                <c:ptCount val="88"/>
                <c:pt idx="0">
                  <c:v>-9908.1032884366177</c:v>
                </c:pt>
                <c:pt idx="1">
                  <c:v>-8791.3322123022808</c:v>
                </c:pt>
                <c:pt idx="2">
                  <c:v>-7781.2787942595851</c:v>
                </c:pt>
                <c:pt idx="3">
                  <c:v>-6636.7566108980727</c:v>
                </c:pt>
                <c:pt idx="4">
                  <c:v>-5522.3965159178979</c:v>
                </c:pt>
                <c:pt idx="5">
                  <c:v>-4320.1478375203942</c:v>
                </c:pt>
                <c:pt idx="6">
                  <c:v>-3146.4651551947109</c:v>
                </c:pt>
                <c:pt idx="7">
                  <c:v>-1953.7775509523844</c:v>
                </c:pt>
                <c:pt idx="8">
                  <c:v>-687.29523799146716</c:v>
                </c:pt>
                <c:pt idx="9">
                  <c:v>566.72986388943514</c:v>
                </c:pt>
                <c:pt idx="10">
                  <c:v>1813.0446357006444</c:v>
                </c:pt>
                <c:pt idx="11">
                  <c:v>3089.6041167860317</c:v>
                </c:pt>
                <c:pt idx="12">
                  <c:v>4377.1120126720198</c:v>
                </c:pt>
                <c:pt idx="13">
                  <c:v>5638.262828370498</c:v>
                </c:pt>
                <c:pt idx="14">
                  <c:v>6903.6336732637001</c:v>
                </c:pt>
                <c:pt idx="15">
                  <c:v>8171.9627664746831</c:v>
                </c:pt>
                <c:pt idx="16">
                  <c:v>9415.1542688075497</c:v>
                </c:pt>
                <c:pt idx="17">
                  <c:v>10673.679081580414</c:v>
                </c:pt>
                <c:pt idx="18">
                  <c:v>11916.332156567843</c:v>
                </c:pt>
                <c:pt idx="19">
                  <c:v>13091.295087091943</c:v>
                </c:pt>
                <c:pt idx="20">
                  <c:v>14291.543349198697</c:v>
                </c:pt>
                <c:pt idx="21">
                  <c:v>15495.131637518407</c:v>
                </c:pt>
                <c:pt idx="22">
                  <c:v>16710.357052318868</c:v>
                </c:pt>
                <c:pt idx="23">
                  <c:v>17868.889039959424</c:v>
                </c:pt>
                <c:pt idx="24">
                  <c:v>18996.701529722559</c:v>
                </c:pt>
                <c:pt idx="25">
                  <c:v>20182.906205678883</c:v>
                </c:pt>
                <c:pt idx="26">
                  <c:v>21287.046308681365</c:v>
                </c:pt>
                <c:pt idx="27">
                  <c:v>22415.981614836164</c:v>
                </c:pt>
                <c:pt idx="28">
                  <c:v>23490.073987445063</c:v>
                </c:pt>
                <c:pt idx="29">
                  <c:v>24592.730380872988</c:v>
                </c:pt>
                <c:pt idx="30">
                  <c:v>25661.564644301412</c:v>
                </c:pt>
                <c:pt idx="31">
                  <c:v>26710.265221661452</c:v>
                </c:pt>
                <c:pt idx="32">
                  <c:v>27750.291552452323</c:v>
                </c:pt>
                <c:pt idx="33">
                  <c:v>28805.024956202298</c:v>
                </c:pt>
                <c:pt idx="34">
                  <c:v>29789.519103887826</c:v>
                </c:pt>
                <c:pt idx="35">
                  <c:v>30797.237356302285</c:v>
                </c:pt>
                <c:pt idx="36">
                  <c:v>31792.603795248022</c:v>
                </c:pt>
                <c:pt idx="37">
                  <c:v>32749.172563126853</c:v>
                </c:pt>
                <c:pt idx="38">
                  <c:v>33705.146152444693</c:v>
                </c:pt>
                <c:pt idx="39">
                  <c:v>34642.907094763636</c:v>
                </c:pt>
                <c:pt idx="40">
                  <c:v>35564.275395173216</c:v>
                </c:pt>
                <c:pt idx="41">
                  <c:v>36454.416323371828</c:v>
                </c:pt>
                <c:pt idx="42">
                  <c:v>37361.764368585624</c:v>
                </c:pt>
                <c:pt idx="43">
                  <c:v>38232.086794975454</c:v>
                </c:pt>
                <c:pt idx="44">
                  <c:v>39076.009533450262</c:v>
                </c:pt>
                <c:pt idx="45">
                  <c:v>39936.031140780586</c:v>
                </c:pt>
                <c:pt idx="46">
                  <c:v>40726.932013328267</c:v>
                </c:pt>
                <c:pt idx="47">
                  <c:v>41514.161170407293</c:v>
                </c:pt>
                <c:pt idx="48">
                  <c:v>42347.58051275937</c:v>
                </c:pt>
                <c:pt idx="49">
                  <c:v>43069.475862201223</c:v>
                </c:pt>
                <c:pt idx="50">
                  <c:v>43839.821349815611</c:v>
                </c:pt>
                <c:pt idx="51">
                  <c:v>44527.438724488529</c:v>
                </c:pt>
                <c:pt idx="52">
                  <c:v>45280.232278452902</c:v>
                </c:pt>
                <c:pt idx="53">
                  <c:v>45925.16927686322</c:v>
                </c:pt>
                <c:pt idx="54">
                  <c:v>46605.728376424071</c:v>
                </c:pt>
                <c:pt idx="55">
                  <c:v>47227.852121169875</c:v>
                </c:pt>
                <c:pt idx="56">
                  <c:v>47910.169130997012</c:v>
                </c:pt>
                <c:pt idx="57">
                  <c:v>48444.661707971572</c:v>
                </c:pt>
                <c:pt idx="58">
                  <c:v>49085.361677628767</c:v>
                </c:pt>
                <c:pt idx="59">
                  <c:v>49585.998865678099</c:v>
                </c:pt>
                <c:pt idx="60">
                  <c:v>50168.39185351201</c:v>
                </c:pt>
                <c:pt idx="61">
                  <c:v>50667.669492698144</c:v>
                </c:pt>
                <c:pt idx="62">
                  <c:v>51145.908212165392</c:v>
                </c:pt>
                <c:pt idx="63">
                  <c:v>51627.883213869049</c:v>
                </c:pt>
                <c:pt idx="64">
                  <c:v>52024.191937369433</c:v>
                </c:pt>
                <c:pt idx="65">
                  <c:v>52517.591665092514</c:v>
                </c:pt>
                <c:pt idx="66">
                  <c:v>52837.89718790292</c:v>
                </c:pt>
                <c:pt idx="67">
                  <c:v>53274.476271822474</c:v>
                </c:pt>
                <c:pt idx="68">
                  <c:v>53581.21901735862</c:v>
                </c:pt>
                <c:pt idx="69">
                  <c:v>53888.288502112635</c:v>
                </c:pt>
                <c:pt idx="70">
                  <c:v>54191.101924794537</c:v>
                </c:pt>
                <c:pt idx="71">
                  <c:v>54490.374621098883</c:v>
                </c:pt>
                <c:pt idx="72">
                  <c:v>54687.603730200513</c:v>
                </c:pt>
                <c:pt idx="73">
                  <c:v>54913.546994762539</c:v>
                </c:pt>
                <c:pt idx="74">
                  <c:v>55114.743468089291</c:v>
                </c:pt>
                <c:pt idx="75">
                  <c:v>55231.687979720788</c:v>
                </c:pt>
                <c:pt idx="76">
                  <c:v>55375.045309030669</c:v>
                </c:pt>
                <c:pt idx="77">
                  <c:v>55468.694882886128</c:v>
                </c:pt>
                <c:pt idx="78">
                  <c:v>55501.371145287434</c:v>
                </c:pt>
                <c:pt idx="79">
                  <c:v>55510.087245081348</c:v>
                </c:pt>
                <c:pt idx="80">
                  <c:v>55516.127258372209</c:v>
                </c:pt>
                <c:pt idx="81">
                  <c:v>55517.077710332786</c:v>
                </c:pt>
                <c:pt idx="82">
                  <c:v>55373.383667841568</c:v>
                </c:pt>
                <c:pt idx="83">
                  <c:v>55234.628253922412</c:v>
                </c:pt>
                <c:pt idx="84">
                  <c:v>55179.730834591646</c:v>
                </c:pt>
                <c:pt idx="85">
                  <c:v>54871.983026314236</c:v>
                </c:pt>
                <c:pt idx="86">
                  <c:v>54633.005418248271</c:v>
                </c:pt>
                <c:pt idx="87">
                  <c:v>54382.94557478105</c:v>
                </c:pt>
              </c:numCache>
            </c:numRef>
          </c:yVal>
          <c:smooth val="0"/>
          <c:extLst>
            <c:ext xmlns:c16="http://schemas.microsoft.com/office/drawing/2014/chart" uri="{C3380CC4-5D6E-409C-BE32-E72D297353CC}">
              <c16:uniqueId val="{00000000-0AB8-4D22-B05A-CC13558A10C3}"/>
            </c:ext>
          </c:extLst>
        </c:ser>
        <c:ser>
          <c:idx val="2"/>
          <c:order val="1"/>
          <c:tx>
            <c:v>Türe</c:v>
          </c:tx>
          <c:spPr>
            <a:ln w="28575">
              <a:noFill/>
            </a:ln>
          </c:spPr>
          <c:yVal>
            <c:numRef>
              <c:f>'Kraft 60 GR DE'!$AO$2:$AO$89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0AB8-4D22-B05A-CC13558A10C3}"/>
            </c:ext>
          </c:extLst>
        </c:ser>
        <c:ser>
          <c:idx val="3"/>
          <c:order val="2"/>
          <c:tx>
            <c:v>Dekor</c:v>
          </c:tx>
          <c:spPr>
            <a:ln w="28575">
              <a:noFill/>
            </a:ln>
          </c:spPr>
          <c:yVal>
            <c:numRef>
              <c:f>'Kraft 60 GR DE'!$AP$2:$AP$89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0AB8-4D22-B05A-CC13558A10C3}"/>
            </c:ext>
          </c:extLst>
        </c:ser>
        <c:ser>
          <c:idx val="4"/>
          <c:order val="3"/>
          <c:tx>
            <c:v>Gewicht</c:v>
          </c:tx>
          <c:spPr>
            <a:ln w="28575">
              <a:noFill/>
            </a:ln>
          </c:spPr>
          <c:yVal>
            <c:numRef>
              <c:f>'Kraft 60 GR DE'!$AQ$2:$AQ$89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0AB8-4D22-B05A-CC13558A10C3}"/>
            </c:ext>
          </c:extLst>
        </c:ser>
        <c:ser>
          <c:idx val="0"/>
          <c:order val="4"/>
          <c:tx>
            <c:v>Gesamt</c:v>
          </c:tx>
          <c:spPr>
            <a:ln w="28575">
              <a:noFill/>
            </a:ln>
          </c:spPr>
          <c:yVal>
            <c:numRef>
              <c:f>'Kraft 60 GR DE'!$AR$2:$AR$89</c:f>
              <c:numCache>
                <c:formatCode>General</c:formatCode>
                <c:ptCount val="88"/>
                <c:pt idx="0">
                  <c:v>4253.4163308052803</c:v>
                </c:pt>
                <c:pt idx="1">
                  <c:v>3669.1094365198869</c:v>
                </c:pt>
                <c:pt idx="2">
                  <c:v>3363.5652068901418</c:v>
                </c:pt>
                <c:pt idx="3">
                  <c:v>3008.4773062835284</c:v>
                </c:pt>
                <c:pt idx="4">
                  <c:v>2824.8698017405159</c:v>
                </c:pt>
                <c:pt idx="5">
                  <c:v>2660.704448964123</c:v>
                </c:pt>
                <c:pt idx="6">
                  <c:v>2653.6117035575271</c:v>
                </c:pt>
                <c:pt idx="7">
                  <c:v>2749.1662502864865</c:v>
                </c:pt>
                <c:pt idx="8">
                  <c:v>2818.5060009906765</c:v>
                </c:pt>
                <c:pt idx="9">
                  <c:v>3002.3082071035142</c:v>
                </c:pt>
                <c:pt idx="10">
                  <c:v>3238.8721891311593</c:v>
                </c:pt>
                <c:pt idx="11">
                  <c:v>3483.5232822182629</c:v>
                </c:pt>
                <c:pt idx="12">
                  <c:v>3745.1472336506304</c:v>
                </c:pt>
                <c:pt idx="13">
                  <c:v>4058.2735978658784</c:v>
                </c:pt>
                <c:pt idx="14">
                  <c:v>4347.803177069628</c:v>
                </c:pt>
                <c:pt idx="15">
                  <c:v>4649.1172423787912</c:v>
                </c:pt>
                <c:pt idx="16">
                  <c:v>4943.1322189288985</c:v>
                </c:pt>
                <c:pt idx="17">
                  <c:v>5212.8970005178508</c:v>
                </c:pt>
                <c:pt idx="18">
                  <c:v>5474.4332595350697</c:v>
                </c:pt>
                <c:pt idx="19">
                  <c:v>5773.9282806494939</c:v>
                </c:pt>
                <c:pt idx="20">
                  <c:v>6008.844386743609</c:v>
                </c:pt>
                <c:pt idx="21">
                  <c:v>6227.9570047920861</c:v>
                </c:pt>
                <c:pt idx="22">
                  <c:v>6398.5365247795598</c:v>
                </c:pt>
                <c:pt idx="23">
                  <c:v>6595.9738106669174</c:v>
                </c:pt>
                <c:pt idx="24">
                  <c:v>6776.3520562456579</c:v>
                </c:pt>
                <c:pt idx="25">
                  <c:v>6892.6390495385058</c:v>
                </c:pt>
                <c:pt idx="26">
                  <c:v>7039.4049239873384</c:v>
                </c:pt>
                <c:pt idx="27">
                  <c:v>7131.6891513535666</c:v>
                </c:pt>
                <c:pt idx="28">
                  <c:v>7259.4946835908522</c:v>
                </c:pt>
                <c:pt idx="29">
                  <c:v>7328.4985658230689</c:v>
                </c:pt>
                <c:pt idx="30">
                  <c:v>7389.3535981927998</c:v>
                </c:pt>
                <c:pt idx="31">
                  <c:v>7451.4093935884011</c:v>
                </c:pt>
                <c:pt idx="32">
                  <c:v>7501.0261508778676</c:v>
                </c:pt>
                <c:pt idx="33">
                  <c:v>7493.7581249992618</c:v>
                </c:pt>
                <c:pt idx="34">
                  <c:v>7547.9670975877889</c:v>
                </c:pt>
                <c:pt idx="35">
                  <c:v>7546.4685712529608</c:v>
                </c:pt>
                <c:pt idx="36">
                  <c:v>7531.6107461529718</c:v>
                </c:pt>
                <c:pt idx="37">
                  <c:v>7530.0556430590041</c:v>
                </c:pt>
                <c:pt idx="38">
                  <c:v>7512.223331112029</c:v>
                </c:pt>
                <c:pt idx="39">
                  <c:v>7490.2708825588779</c:v>
                </c:pt>
                <c:pt idx="40">
                  <c:v>7447.0533207913322</c:v>
                </c:pt>
                <c:pt idx="41">
                  <c:v>7438.4238875865194</c:v>
                </c:pt>
                <c:pt idx="42">
                  <c:v>7364.9478021866889</c:v>
                </c:pt>
                <c:pt idx="43">
                  <c:v>7311.5788961042344</c:v>
                </c:pt>
                <c:pt idx="44">
                  <c:v>7281.0876111940088</c:v>
                </c:pt>
                <c:pt idx="45">
                  <c:v>7192.6925864905279</c:v>
                </c:pt>
                <c:pt idx="46">
                  <c:v>7162.4172774104154</c:v>
                </c:pt>
                <c:pt idx="47">
                  <c:v>7124.6102643894483</c:v>
                </c:pt>
                <c:pt idx="48">
                  <c:v>6990.0851379509186</c:v>
                </c:pt>
                <c:pt idx="49">
                  <c:v>6973.7705572892373</c:v>
                </c:pt>
                <c:pt idx="50">
                  <c:v>6873.4399562340113</c:v>
                </c:pt>
                <c:pt idx="51">
                  <c:v>6850.4223144921707</c:v>
                </c:pt>
                <c:pt idx="52">
                  <c:v>6721.2011700664734</c:v>
                </c:pt>
                <c:pt idx="53">
                  <c:v>6696.0346158615939</c:v>
                </c:pt>
                <c:pt idx="54">
                  <c:v>6607.5605413471785</c:v>
                </c:pt>
                <c:pt idx="55">
                  <c:v>6566.3631011422476</c:v>
                </c:pt>
                <c:pt idx="56">
                  <c:v>6421.6993037351785</c:v>
                </c:pt>
                <c:pt idx="57">
                  <c:v>6436.1910088298682</c:v>
                </c:pt>
                <c:pt idx="58">
                  <c:v>6292.9375170675703</c:v>
                </c:pt>
                <c:pt idx="59">
                  <c:v>6296.8975720573289</c:v>
                </c:pt>
                <c:pt idx="60">
                  <c:v>6178.8837508300858</c:v>
                </c:pt>
                <c:pt idx="61">
                  <c:v>6130.4105826697923</c:v>
                </c:pt>
                <c:pt idx="62">
                  <c:v>6083.1733162254677</c:v>
                </c:pt>
                <c:pt idx="63">
                  <c:v>6015.3992210772703</c:v>
                </c:pt>
                <c:pt idx="64">
                  <c:v>6009.5868690550415</c:v>
                </c:pt>
                <c:pt idx="65">
                  <c:v>5872.8262794324328</c:v>
                </c:pt>
                <c:pt idx="66">
                  <c:v>5917.1512089371317</c:v>
                </c:pt>
                <c:pt idx="67">
                  <c:v>5793.4862542193077</c:v>
                </c:pt>
                <c:pt idx="68">
                  <c:v>5805.0051070164118</c:v>
                </c:pt>
                <c:pt idx="69">
                  <c:v>5785.1569588771381</c:v>
                </c:pt>
                <c:pt idx="70">
                  <c:v>5743.2405530614487</c:v>
                </c:pt>
                <c:pt idx="71">
                  <c:v>5687.128584764163</c:v>
                </c:pt>
                <c:pt idx="72">
                  <c:v>5714.452509593204</c:v>
                </c:pt>
                <c:pt idx="73">
                  <c:v>5693.6457639298605</c:v>
                </c:pt>
                <c:pt idx="74">
                  <c:v>5669.5365020839818</c:v>
                </c:pt>
                <c:pt idx="75">
                  <c:v>5721.4487685702406</c:v>
                </c:pt>
                <c:pt idx="76">
                  <c:v>5707.8382988723388</c:v>
                </c:pt>
                <c:pt idx="77">
                  <c:v>5734.654744594598</c:v>
                </c:pt>
                <c:pt idx="78">
                  <c:v>5805.1160556313771</c:v>
                </c:pt>
                <c:pt idx="79">
                  <c:v>5869.5285459659135</c:v>
                </c:pt>
                <c:pt idx="80">
                  <c:v>5916.6637069803037</c:v>
                </c:pt>
                <c:pt idx="81">
                  <c:v>5942.1945826056763</c:v>
                </c:pt>
                <c:pt idx="82">
                  <c:v>6101.3434499783471</c:v>
                </c:pt>
                <c:pt idx="83">
                  <c:v>6236.5631011220903</c:v>
                </c:pt>
                <c:pt idx="84">
                  <c:v>6241.0787361828625</c:v>
                </c:pt>
                <c:pt idx="85">
                  <c:v>6505.2571972377336</c:v>
                </c:pt>
                <c:pt idx="86">
                  <c:v>6664.6401321683443</c:v>
                </c:pt>
                <c:pt idx="87">
                  <c:v>6804.7600274474098</c:v>
                </c:pt>
              </c:numCache>
            </c:numRef>
          </c:yVal>
          <c:smooth val="0"/>
          <c:extLst>
            <c:ext xmlns:c16="http://schemas.microsoft.com/office/drawing/2014/chart" uri="{C3380CC4-5D6E-409C-BE32-E72D297353CC}">
              <c16:uniqueId val="{00000004-0AB8-4D22-B05A-CC13558A10C3}"/>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Standart Feder</a:t>
            </a:r>
          </a:p>
        </c:rich>
      </c:tx>
      <c:overlay val="0"/>
    </c:title>
    <c:autoTitleDeleted val="0"/>
    <c:plotArea>
      <c:layout/>
      <c:scatterChart>
        <c:scatterStyle val="lineMarker"/>
        <c:varyColors val="0"/>
        <c:ser>
          <c:idx val="1"/>
          <c:order val="0"/>
          <c:tx>
            <c:v>Feder</c:v>
          </c:tx>
          <c:spPr>
            <a:ln w="28575">
              <a:noFill/>
            </a:ln>
          </c:spPr>
          <c:yVal>
            <c:numRef>
              <c:f>'Kraft 60 GR DE'!$AN$2:$AN$89</c:f>
              <c:numCache>
                <c:formatCode>General</c:formatCode>
                <c:ptCount val="88"/>
                <c:pt idx="0">
                  <c:v>-9908.1032884366177</c:v>
                </c:pt>
                <c:pt idx="1">
                  <c:v>-8791.3322123022808</c:v>
                </c:pt>
                <c:pt idx="2">
                  <c:v>-7781.2787942595851</c:v>
                </c:pt>
                <c:pt idx="3">
                  <c:v>-6636.7566108980727</c:v>
                </c:pt>
                <c:pt idx="4">
                  <c:v>-5522.3965159178979</c:v>
                </c:pt>
                <c:pt idx="5">
                  <c:v>-4320.1478375203942</c:v>
                </c:pt>
                <c:pt idx="6">
                  <c:v>-3146.4651551947109</c:v>
                </c:pt>
                <c:pt idx="7">
                  <c:v>-1953.7775509523844</c:v>
                </c:pt>
                <c:pt idx="8">
                  <c:v>-687.29523799146716</c:v>
                </c:pt>
                <c:pt idx="9">
                  <c:v>566.72986388943514</c:v>
                </c:pt>
                <c:pt idx="10">
                  <c:v>1813.0446357006444</c:v>
                </c:pt>
                <c:pt idx="11">
                  <c:v>3089.6041167860317</c:v>
                </c:pt>
                <c:pt idx="12">
                  <c:v>4377.1120126720198</c:v>
                </c:pt>
                <c:pt idx="13">
                  <c:v>5638.262828370498</c:v>
                </c:pt>
                <c:pt idx="14">
                  <c:v>6903.6336732637001</c:v>
                </c:pt>
                <c:pt idx="15">
                  <c:v>8171.9627664746831</c:v>
                </c:pt>
                <c:pt idx="16">
                  <c:v>9415.1542688075497</c:v>
                </c:pt>
                <c:pt idx="17">
                  <c:v>10673.679081580414</c:v>
                </c:pt>
                <c:pt idx="18">
                  <c:v>11916.332156567843</c:v>
                </c:pt>
                <c:pt idx="19">
                  <c:v>13091.295087091943</c:v>
                </c:pt>
                <c:pt idx="20">
                  <c:v>14291.543349198697</c:v>
                </c:pt>
                <c:pt idx="21">
                  <c:v>15495.131637518407</c:v>
                </c:pt>
                <c:pt idx="22">
                  <c:v>16710.357052318868</c:v>
                </c:pt>
                <c:pt idx="23">
                  <c:v>17868.889039959424</c:v>
                </c:pt>
                <c:pt idx="24">
                  <c:v>18996.701529722559</c:v>
                </c:pt>
                <c:pt idx="25">
                  <c:v>20182.906205678883</c:v>
                </c:pt>
                <c:pt idx="26">
                  <c:v>21287.046308681365</c:v>
                </c:pt>
                <c:pt idx="27">
                  <c:v>22415.981614836164</c:v>
                </c:pt>
                <c:pt idx="28">
                  <c:v>23490.073987445063</c:v>
                </c:pt>
                <c:pt idx="29">
                  <c:v>24592.730380872988</c:v>
                </c:pt>
                <c:pt idx="30">
                  <c:v>25661.564644301412</c:v>
                </c:pt>
                <c:pt idx="31">
                  <c:v>26710.265221661452</c:v>
                </c:pt>
                <c:pt idx="32">
                  <c:v>27750.291552452323</c:v>
                </c:pt>
                <c:pt idx="33">
                  <c:v>28805.024956202298</c:v>
                </c:pt>
                <c:pt idx="34">
                  <c:v>29789.519103887826</c:v>
                </c:pt>
                <c:pt idx="35">
                  <c:v>30797.237356302285</c:v>
                </c:pt>
                <c:pt idx="36">
                  <c:v>31792.603795248022</c:v>
                </c:pt>
                <c:pt idx="37">
                  <c:v>32749.172563126853</c:v>
                </c:pt>
                <c:pt idx="38">
                  <c:v>33705.146152444693</c:v>
                </c:pt>
                <c:pt idx="39">
                  <c:v>34642.907094763636</c:v>
                </c:pt>
                <c:pt idx="40">
                  <c:v>35564.275395173216</c:v>
                </c:pt>
                <c:pt idx="41">
                  <c:v>36454.416323371828</c:v>
                </c:pt>
                <c:pt idx="42">
                  <c:v>37361.764368585624</c:v>
                </c:pt>
                <c:pt idx="43">
                  <c:v>38232.086794975454</c:v>
                </c:pt>
                <c:pt idx="44">
                  <c:v>39076.009533450262</c:v>
                </c:pt>
                <c:pt idx="45">
                  <c:v>39936.031140780586</c:v>
                </c:pt>
                <c:pt idx="46">
                  <c:v>40726.932013328267</c:v>
                </c:pt>
                <c:pt idx="47">
                  <c:v>41514.161170407293</c:v>
                </c:pt>
                <c:pt idx="48">
                  <c:v>42347.58051275937</c:v>
                </c:pt>
                <c:pt idx="49">
                  <c:v>43069.475862201223</c:v>
                </c:pt>
                <c:pt idx="50">
                  <c:v>43839.821349815611</c:v>
                </c:pt>
                <c:pt idx="51">
                  <c:v>44527.438724488529</c:v>
                </c:pt>
                <c:pt idx="52">
                  <c:v>45280.232278452902</c:v>
                </c:pt>
                <c:pt idx="53">
                  <c:v>45925.16927686322</c:v>
                </c:pt>
                <c:pt idx="54">
                  <c:v>46605.728376424071</c:v>
                </c:pt>
                <c:pt idx="55">
                  <c:v>47227.852121169875</c:v>
                </c:pt>
                <c:pt idx="56">
                  <c:v>47910.169130997012</c:v>
                </c:pt>
                <c:pt idx="57">
                  <c:v>48444.661707971572</c:v>
                </c:pt>
                <c:pt idx="58">
                  <c:v>49085.361677628767</c:v>
                </c:pt>
                <c:pt idx="59">
                  <c:v>49585.998865678099</c:v>
                </c:pt>
                <c:pt idx="60">
                  <c:v>50168.39185351201</c:v>
                </c:pt>
                <c:pt idx="61">
                  <c:v>50667.669492698144</c:v>
                </c:pt>
                <c:pt idx="62">
                  <c:v>51145.908212165392</c:v>
                </c:pt>
                <c:pt idx="63">
                  <c:v>51627.883213869049</c:v>
                </c:pt>
                <c:pt idx="64">
                  <c:v>52024.191937369433</c:v>
                </c:pt>
                <c:pt idx="65">
                  <c:v>52517.591665092514</c:v>
                </c:pt>
                <c:pt idx="66">
                  <c:v>52837.89718790292</c:v>
                </c:pt>
                <c:pt idx="67">
                  <c:v>53274.476271822474</c:v>
                </c:pt>
                <c:pt idx="68">
                  <c:v>53581.21901735862</c:v>
                </c:pt>
                <c:pt idx="69">
                  <c:v>53888.288502112635</c:v>
                </c:pt>
                <c:pt idx="70">
                  <c:v>54191.101924794537</c:v>
                </c:pt>
                <c:pt idx="71">
                  <c:v>54490.374621098883</c:v>
                </c:pt>
                <c:pt idx="72">
                  <c:v>54687.603730200513</c:v>
                </c:pt>
                <c:pt idx="73">
                  <c:v>54913.546994762539</c:v>
                </c:pt>
                <c:pt idx="74">
                  <c:v>55114.743468089291</c:v>
                </c:pt>
                <c:pt idx="75">
                  <c:v>55231.687979720788</c:v>
                </c:pt>
                <c:pt idx="76">
                  <c:v>55375.045309030669</c:v>
                </c:pt>
                <c:pt idx="77">
                  <c:v>55468.694882886128</c:v>
                </c:pt>
                <c:pt idx="78">
                  <c:v>55501.371145287434</c:v>
                </c:pt>
                <c:pt idx="79">
                  <c:v>55510.087245081348</c:v>
                </c:pt>
                <c:pt idx="80">
                  <c:v>55516.127258372209</c:v>
                </c:pt>
                <c:pt idx="81">
                  <c:v>55517.077710332786</c:v>
                </c:pt>
                <c:pt idx="82">
                  <c:v>55373.383667841568</c:v>
                </c:pt>
                <c:pt idx="83">
                  <c:v>55234.628253922412</c:v>
                </c:pt>
                <c:pt idx="84">
                  <c:v>55179.730834591646</c:v>
                </c:pt>
                <c:pt idx="85">
                  <c:v>54871.983026314236</c:v>
                </c:pt>
                <c:pt idx="86">
                  <c:v>54633.005418248271</c:v>
                </c:pt>
                <c:pt idx="87">
                  <c:v>54382.94557478105</c:v>
                </c:pt>
              </c:numCache>
            </c:numRef>
          </c:yVal>
          <c:smooth val="0"/>
          <c:extLst>
            <c:ext xmlns:c16="http://schemas.microsoft.com/office/drawing/2014/chart" uri="{C3380CC4-5D6E-409C-BE32-E72D297353CC}">
              <c16:uniqueId val="{00000000-CDAD-4ECE-8C2B-23C7C4F841FC}"/>
            </c:ext>
          </c:extLst>
        </c:ser>
        <c:ser>
          <c:idx val="2"/>
          <c:order val="1"/>
          <c:tx>
            <c:v>Türe</c:v>
          </c:tx>
          <c:spPr>
            <a:ln w="28575">
              <a:noFill/>
            </a:ln>
          </c:spPr>
          <c:yVal>
            <c:numRef>
              <c:f>'Kraft 60 GR DE'!$AO$2:$AO$89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CDAD-4ECE-8C2B-23C7C4F841FC}"/>
            </c:ext>
          </c:extLst>
        </c:ser>
        <c:ser>
          <c:idx val="3"/>
          <c:order val="2"/>
          <c:tx>
            <c:v>Dekor</c:v>
          </c:tx>
          <c:spPr>
            <a:ln w="28575">
              <a:noFill/>
            </a:ln>
          </c:spPr>
          <c:yVal>
            <c:numRef>
              <c:f>'Kraft 60 GR DE'!$AP$2:$AP$89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CDAD-4ECE-8C2B-23C7C4F841FC}"/>
            </c:ext>
          </c:extLst>
        </c:ser>
        <c:ser>
          <c:idx val="4"/>
          <c:order val="3"/>
          <c:tx>
            <c:v>Gewicht</c:v>
          </c:tx>
          <c:spPr>
            <a:ln w="28575">
              <a:noFill/>
            </a:ln>
          </c:spPr>
          <c:yVal>
            <c:numRef>
              <c:f>'Kraft 60 GR DE'!$AQ$2:$AQ$89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CDAD-4ECE-8C2B-23C7C4F841FC}"/>
            </c:ext>
          </c:extLst>
        </c:ser>
        <c:ser>
          <c:idx val="0"/>
          <c:order val="4"/>
          <c:tx>
            <c:v>Gesamt</c:v>
          </c:tx>
          <c:spPr>
            <a:ln w="28575">
              <a:noFill/>
            </a:ln>
          </c:spPr>
          <c:yVal>
            <c:numRef>
              <c:f>'Kraft 60 GR DE'!$AR$2:$AR$89</c:f>
              <c:numCache>
                <c:formatCode>General</c:formatCode>
                <c:ptCount val="88"/>
                <c:pt idx="0">
                  <c:v>4253.4163308052803</c:v>
                </c:pt>
                <c:pt idx="1">
                  <c:v>3669.1094365198869</c:v>
                </c:pt>
                <c:pt idx="2">
                  <c:v>3363.5652068901418</c:v>
                </c:pt>
                <c:pt idx="3">
                  <c:v>3008.4773062835284</c:v>
                </c:pt>
                <c:pt idx="4">
                  <c:v>2824.8698017405159</c:v>
                </c:pt>
                <c:pt idx="5">
                  <c:v>2660.704448964123</c:v>
                </c:pt>
                <c:pt idx="6">
                  <c:v>2653.6117035575271</c:v>
                </c:pt>
                <c:pt idx="7">
                  <c:v>2749.1662502864865</c:v>
                </c:pt>
                <c:pt idx="8">
                  <c:v>2818.5060009906765</c:v>
                </c:pt>
                <c:pt idx="9">
                  <c:v>3002.3082071035142</c:v>
                </c:pt>
                <c:pt idx="10">
                  <c:v>3238.8721891311593</c:v>
                </c:pt>
                <c:pt idx="11">
                  <c:v>3483.5232822182629</c:v>
                </c:pt>
                <c:pt idx="12">
                  <c:v>3745.1472336506304</c:v>
                </c:pt>
                <c:pt idx="13">
                  <c:v>4058.2735978658784</c:v>
                </c:pt>
                <c:pt idx="14">
                  <c:v>4347.803177069628</c:v>
                </c:pt>
                <c:pt idx="15">
                  <c:v>4649.1172423787912</c:v>
                </c:pt>
                <c:pt idx="16">
                  <c:v>4943.1322189288985</c:v>
                </c:pt>
                <c:pt idx="17">
                  <c:v>5212.8970005178508</c:v>
                </c:pt>
                <c:pt idx="18">
                  <c:v>5474.4332595350697</c:v>
                </c:pt>
                <c:pt idx="19">
                  <c:v>5773.9282806494939</c:v>
                </c:pt>
                <c:pt idx="20">
                  <c:v>6008.844386743609</c:v>
                </c:pt>
                <c:pt idx="21">
                  <c:v>6227.9570047920861</c:v>
                </c:pt>
                <c:pt idx="22">
                  <c:v>6398.5365247795598</c:v>
                </c:pt>
                <c:pt idx="23">
                  <c:v>6595.9738106669174</c:v>
                </c:pt>
                <c:pt idx="24">
                  <c:v>6776.3520562456579</c:v>
                </c:pt>
                <c:pt idx="25">
                  <c:v>6892.6390495385058</c:v>
                </c:pt>
                <c:pt idx="26">
                  <c:v>7039.4049239873384</c:v>
                </c:pt>
                <c:pt idx="27">
                  <c:v>7131.6891513535666</c:v>
                </c:pt>
                <c:pt idx="28">
                  <c:v>7259.4946835908522</c:v>
                </c:pt>
                <c:pt idx="29">
                  <c:v>7328.4985658230689</c:v>
                </c:pt>
                <c:pt idx="30">
                  <c:v>7389.3535981927998</c:v>
                </c:pt>
                <c:pt idx="31">
                  <c:v>7451.4093935884011</c:v>
                </c:pt>
                <c:pt idx="32">
                  <c:v>7501.0261508778676</c:v>
                </c:pt>
                <c:pt idx="33">
                  <c:v>7493.7581249992618</c:v>
                </c:pt>
                <c:pt idx="34">
                  <c:v>7547.9670975877889</c:v>
                </c:pt>
                <c:pt idx="35">
                  <c:v>7546.4685712529608</c:v>
                </c:pt>
                <c:pt idx="36">
                  <c:v>7531.6107461529718</c:v>
                </c:pt>
                <c:pt idx="37">
                  <c:v>7530.0556430590041</c:v>
                </c:pt>
                <c:pt idx="38">
                  <c:v>7512.223331112029</c:v>
                </c:pt>
                <c:pt idx="39">
                  <c:v>7490.2708825588779</c:v>
                </c:pt>
                <c:pt idx="40">
                  <c:v>7447.0533207913322</c:v>
                </c:pt>
                <c:pt idx="41">
                  <c:v>7438.4238875865194</c:v>
                </c:pt>
                <c:pt idx="42">
                  <c:v>7364.9478021866889</c:v>
                </c:pt>
                <c:pt idx="43">
                  <c:v>7311.5788961042344</c:v>
                </c:pt>
                <c:pt idx="44">
                  <c:v>7281.0876111940088</c:v>
                </c:pt>
                <c:pt idx="45">
                  <c:v>7192.6925864905279</c:v>
                </c:pt>
                <c:pt idx="46">
                  <c:v>7162.4172774104154</c:v>
                </c:pt>
                <c:pt idx="47">
                  <c:v>7124.6102643894483</c:v>
                </c:pt>
                <c:pt idx="48">
                  <c:v>6990.0851379509186</c:v>
                </c:pt>
                <c:pt idx="49">
                  <c:v>6973.7705572892373</c:v>
                </c:pt>
                <c:pt idx="50">
                  <c:v>6873.4399562340113</c:v>
                </c:pt>
                <c:pt idx="51">
                  <c:v>6850.4223144921707</c:v>
                </c:pt>
                <c:pt idx="52">
                  <c:v>6721.2011700664734</c:v>
                </c:pt>
                <c:pt idx="53">
                  <c:v>6696.0346158615939</c:v>
                </c:pt>
                <c:pt idx="54">
                  <c:v>6607.5605413471785</c:v>
                </c:pt>
                <c:pt idx="55">
                  <c:v>6566.3631011422476</c:v>
                </c:pt>
                <c:pt idx="56">
                  <c:v>6421.6993037351785</c:v>
                </c:pt>
                <c:pt idx="57">
                  <c:v>6436.1910088298682</c:v>
                </c:pt>
                <c:pt idx="58">
                  <c:v>6292.9375170675703</c:v>
                </c:pt>
                <c:pt idx="59">
                  <c:v>6296.8975720573289</c:v>
                </c:pt>
                <c:pt idx="60">
                  <c:v>6178.8837508300858</c:v>
                </c:pt>
                <c:pt idx="61">
                  <c:v>6130.4105826697923</c:v>
                </c:pt>
                <c:pt idx="62">
                  <c:v>6083.1733162254677</c:v>
                </c:pt>
                <c:pt idx="63">
                  <c:v>6015.3992210772703</c:v>
                </c:pt>
                <c:pt idx="64">
                  <c:v>6009.5868690550415</c:v>
                </c:pt>
                <c:pt idx="65">
                  <c:v>5872.8262794324328</c:v>
                </c:pt>
                <c:pt idx="66">
                  <c:v>5917.1512089371317</c:v>
                </c:pt>
                <c:pt idx="67">
                  <c:v>5793.4862542193077</c:v>
                </c:pt>
                <c:pt idx="68">
                  <c:v>5805.0051070164118</c:v>
                </c:pt>
                <c:pt idx="69">
                  <c:v>5785.1569588771381</c:v>
                </c:pt>
                <c:pt idx="70">
                  <c:v>5743.2405530614487</c:v>
                </c:pt>
                <c:pt idx="71">
                  <c:v>5687.128584764163</c:v>
                </c:pt>
                <c:pt idx="72">
                  <c:v>5714.452509593204</c:v>
                </c:pt>
                <c:pt idx="73">
                  <c:v>5693.6457639298605</c:v>
                </c:pt>
                <c:pt idx="74">
                  <c:v>5669.5365020839818</c:v>
                </c:pt>
                <c:pt idx="75">
                  <c:v>5721.4487685702406</c:v>
                </c:pt>
                <c:pt idx="76">
                  <c:v>5707.8382988723388</c:v>
                </c:pt>
                <c:pt idx="77">
                  <c:v>5734.654744594598</c:v>
                </c:pt>
                <c:pt idx="78">
                  <c:v>5805.1160556313771</c:v>
                </c:pt>
                <c:pt idx="79">
                  <c:v>5869.5285459659135</c:v>
                </c:pt>
                <c:pt idx="80">
                  <c:v>5916.6637069803037</c:v>
                </c:pt>
                <c:pt idx="81">
                  <c:v>5942.1945826056763</c:v>
                </c:pt>
                <c:pt idx="82">
                  <c:v>6101.3434499783471</c:v>
                </c:pt>
                <c:pt idx="83">
                  <c:v>6236.5631011220903</c:v>
                </c:pt>
                <c:pt idx="84">
                  <c:v>6241.0787361828625</c:v>
                </c:pt>
                <c:pt idx="85">
                  <c:v>6505.2571972377336</c:v>
                </c:pt>
                <c:pt idx="86">
                  <c:v>6664.6401321683443</c:v>
                </c:pt>
                <c:pt idx="87">
                  <c:v>6804.7600274474098</c:v>
                </c:pt>
              </c:numCache>
            </c:numRef>
          </c:yVal>
          <c:smooth val="0"/>
          <c:extLst>
            <c:ext xmlns:c16="http://schemas.microsoft.com/office/drawing/2014/chart" uri="{C3380CC4-5D6E-409C-BE32-E72D297353CC}">
              <c16:uniqueId val="{00000004-CDAD-4ECE-8C2B-23C7C4F841FC}"/>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scatterChart>
        <c:scatterStyle val="lineMarker"/>
        <c:varyColors val="0"/>
        <c:ser>
          <c:idx val="1"/>
          <c:order val="0"/>
          <c:tx>
            <c:v>Feder</c:v>
          </c:tx>
          <c:spPr>
            <a:ln w="28575">
              <a:noFill/>
            </a:ln>
          </c:spPr>
          <c:yVal>
            <c:numRef>
              <c:f>'Kraft 60 GR DE'!$AU$2:$AU$89</c:f>
              <c:numCache>
                <c:formatCode>General</c:formatCode>
                <c:ptCount val="88"/>
                <c:pt idx="0">
                  <c:v>-10815.163685696662</c:v>
                </c:pt>
                <c:pt idx="1">
                  <c:v>-9578.9610242987019</c:v>
                </c:pt>
                <c:pt idx="2">
                  <c:v>-8464.7859980490048</c:v>
                </c:pt>
                <c:pt idx="3">
                  <c:v>-7209.6620242405806</c:v>
                </c:pt>
                <c:pt idx="4">
                  <c:v>-5992.0449931984285</c:v>
                </c:pt>
                <c:pt idx="5">
                  <c:v>-4683.1883044352917</c:v>
                </c:pt>
                <c:pt idx="6">
                  <c:v>-3408.5629352068149</c:v>
                </c:pt>
                <c:pt idx="7">
                  <c:v>-2115.6463169083595</c:v>
                </c:pt>
                <c:pt idx="8">
                  <c:v>-744.14582715333631</c:v>
                </c:pt>
                <c:pt idx="9">
                  <c:v>613.69785541050646</c:v>
                </c:pt>
                <c:pt idx="10">
                  <c:v>1964.1917824876205</c:v>
                </c:pt>
                <c:pt idx="11">
                  <c:v>3349.5459193039105</c:v>
                </c:pt>
                <c:pt idx="12">
                  <c:v>4750.1005676068653</c:v>
                </c:pt>
                <c:pt idx="13">
                  <c:v>6126.4384370169864</c:v>
                </c:pt>
                <c:pt idx="14">
                  <c:v>7512.6714383646004</c:v>
                </c:pt>
                <c:pt idx="15">
                  <c:v>8908.2628555699721</c:v>
                </c:pt>
                <c:pt idx="16">
                  <c:v>10283.466877087876</c:v>
                </c:pt>
                <c:pt idx="17">
                  <c:v>11682.792147026041</c:v>
                </c:pt>
                <c:pt idx="18">
                  <c:v>13072.907354598228</c:v>
                </c:pt>
                <c:pt idx="19">
                  <c:v>14396.932260082638</c:v>
                </c:pt>
                <c:pt idx="20">
                  <c:v>15756.975258239678</c:v>
                </c:pt>
                <c:pt idx="21">
                  <c:v>17129.249933955991</c:v>
                </c:pt>
                <c:pt idx="22">
                  <c:v>18523.125197589696</c:v>
                </c:pt>
                <c:pt idx="23">
                  <c:v>19862.613022746031</c:v>
                </c:pt>
                <c:pt idx="24">
                  <c:v>21176.068087632866</c:v>
                </c:pt>
                <c:pt idx="25">
                  <c:v>22562.791235932444</c:v>
                </c:pt>
                <c:pt idx="26">
                  <c:v>23865.287000134427</c:v>
                </c:pt>
                <c:pt idx="27">
                  <c:v>25202.900187899439</c:v>
                </c:pt>
                <c:pt idx="28">
                  <c:v>26485.943811503403</c:v>
                </c:pt>
                <c:pt idx="29">
                  <c:v>27807.800822486337</c:v>
                </c:pt>
                <c:pt idx="30">
                  <c:v>29097.49637318126</c:v>
                </c:pt>
                <c:pt idx="31">
                  <c:v>30370.306719911237</c:v>
                </c:pt>
                <c:pt idx="32">
                  <c:v>31638.626199266168</c:v>
                </c:pt>
                <c:pt idx="33">
                  <c:v>32928.851182660306</c:v>
                </c:pt>
                <c:pt idx="34">
                  <c:v>34143.577853949209</c:v>
                </c:pt>
                <c:pt idx="35">
                  <c:v>35388.982660082795</c:v>
                </c:pt>
                <c:pt idx="36">
                  <c:v>36624.329092432454</c:v>
                </c:pt>
                <c:pt idx="37">
                  <c:v>37818.450009561391</c:v>
                </c:pt>
                <c:pt idx="38">
                  <c:v>39015.404491435133</c:v>
                </c:pt>
                <c:pt idx="39">
                  <c:v>40194.147055774432</c:v>
                </c:pt>
                <c:pt idx="40">
                  <c:v>41356.616752988091</c:v>
                </c:pt>
                <c:pt idx="41">
                  <c:v>42485.195384998704</c:v>
                </c:pt>
                <c:pt idx="42">
                  <c:v>43635.904513850917</c:v>
                </c:pt>
                <c:pt idx="43">
                  <c:v>44745.374949348006</c:v>
                </c:pt>
                <c:pt idx="44">
                  <c:v>45825.850458430767</c:v>
                </c:pt>
                <c:pt idx="45">
                  <c:v>46926.425273621797</c:v>
                </c:pt>
                <c:pt idx="46">
                  <c:v>47947.172813360019</c:v>
                </c:pt>
                <c:pt idx="47">
                  <c:v>48964.660627595091</c:v>
                </c:pt>
                <c:pt idx="48">
                  <c:v>50037.308650332387</c:v>
                </c:pt>
                <c:pt idx="49">
                  <c:v>50979.301218758992</c:v>
                </c:pt>
                <c:pt idx="50">
                  <c:v>51979.074430314009</c:v>
                </c:pt>
                <c:pt idx="51">
                  <c:v>52881.185157151143</c:v>
                </c:pt>
                <c:pt idx="52">
                  <c:v>53860.971458355612</c:v>
                </c:pt>
                <c:pt idx="53">
                  <c:v>54712.812441193193</c:v>
                </c:pt>
                <c:pt idx="54">
                  <c:v>55606.920045647472</c:v>
                </c:pt>
                <c:pt idx="55">
                  <c:v>56431.390410142631</c:v>
                </c:pt>
                <c:pt idx="56">
                  <c:v>57327.480600732968</c:v>
                </c:pt>
                <c:pt idx="57">
                  <c:v>58046.781207415108</c:v>
                </c:pt>
                <c:pt idx="58">
                  <c:v>58892.665128037996</c:v>
                </c:pt>
                <c:pt idx="59">
                  <c:v>59570.356953646151</c:v>
                </c:pt>
                <c:pt idx="60">
                  <c:v>60345.505675908942</c:v>
                </c:pt>
                <c:pt idx="61">
                  <c:v>61020.353003003729</c:v>
                </c:pt>
                <c:pt idx="62">
                  <c:v>61669.119502177666</c:v>
                </c:pt>
                <c:pt idx="63">
                  <c:v>62321.681369273443</c:v>
                </c:pt>
                <c:pt idx="64">
                  <c:v>62870.076227161619</c:v>
                </c:pt>
                <c:pt idx="65">
                  <c:v>63534.883344115122</c:v>
                </c:pt>
                <c:pt idx="66">
                  <c:v>63989.657564180008</c:v>
                </c:pt>
                <c:pt idx="67">
                  <c:v>64584.072638469588</c:v>
                </c:pt>
                <c:pt idx="68">
                  <c:v>65020.398590292214</c:v>
                </c:pt>
                <c:pt idx="69">
                  <c:v>65455.949055016696</c:v>
                </c:pt>
                <c:pt idx="70">
                  <c:v>65885.284686889165</c:v>
                </c:pt>
                <c:pt idx="71">
                  <c:v>66309.301230316618</c:v>
                </c:pt>
                <c:pt idx="72">
                  <c:v>66608.111888638101</c:v>
                </c:pt>
                <c:pt idx="73">
                  <c:v>66940.627312866447</c:v>
                </c:pt>
                <c:pt idx="74">
                  <c:v>67241.905254314464</c:v>
                </c:pt>
                <c:pt idx="75">
                  <c:v>67439.172950585795</c:v>
                </c:pt>
                <c:pt idx="76">
                  <c:v>67667.433466502262</c:v>
                </c:pt>
                <c:pt idx="77">
                  <c:v>67833.720177842028</c:v>
                </c:pt>
                <c:pt idx="78">
                  <c:v>67924.135017867608</c:v>
                </c:pt>
                <c:pt idx="79">
                  <c:v>67983.866026566699</c:v>
                </c:pt>
                <c:pt idx="80">
                  <c:v>68038.914006682768</c:v>
                </c:pt>
                <c:pt idx="81">
                  <c:v>68086.418810946212</c:v>
                </c:pt>
                <c:pt idx="82">
                  <c:v>67955.241780252763</c:v>
                </c:pt>
                <c:pt idx="83">
                  <c:v>67828.539589560372</c:v>
                </c:pt>
                <c:pt idx="84">
                  <c:v>67803.388317502671</c:v>
                </c:pt>
                <c:pt idx="85">
                  <c:v>67466.235635903286</c:v>
                </c:pt>
                <c:pt idx="86">
                  <c:v>67211.915338438921</c:v>
                </c:pt>
                <c:pt idx="87">
                  <c:v>66942.496183422656</c:v>
                </c:pt>
              </c:numCache>
            </c:numRef>
          </c:yVal>
          <c:smooth val="0"/>
          <c:extLst>
            <c:ext xmlns:c16="http://schemas.microsoft.com/office/drawing/2014/chart" uri="{C3380CC4-5D6E-409C-BE32-E72D297353CC}">
              <c16:uniqueId val="{00000000-8534-4F7D-84B3-C542A4973A6F}"/>
            </c:ext>
          </c:extLst>
        </c:ser>
        <c:ser>
          <c:idx val="2"/>
          <c:order val="1"/>
          <c:tx>
            <c:v>Türe</c:v>
          </c:tx>
          <c:spPr>
            <a:ln w="28575">
              <a:noFill/>
            </a:ln>
          </c:spPr>
          <c:yVal>
            <c:numRef>
              <c:f>'Kraft 60 GR DE'!$AO$2:$AO$89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8534-4F7D-84B3-C542A4973A6F}"/>
            </c:ext>
          </c:extLst>
        </c:ser>
        <c:ser>
          <c:idx val="3"/>
          <c:order val="2"/>
          <c:tx>
            <c:v>Dekor</c:v>
          </c:tx>
          <c:spPr>
            <a:ln w="28575">
              <a:noFill/>
            </a:ln>
          </c:spPr>
          <c:yVal>
            <c:numRef>
              <c:f>'Kraft 60 GR DE'!$AP$2:$AP$89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8534-4F7D-84B3-C542A4973A6F}"/>
            </c:ext>
          </c:extLst>
        </c:ser>
        <c:ser>
          <c:idx val="4"/>
          <c:order val="3"/>
          <c:tx>
            <c:v>Gewicht</c:v>
          </c:tx>
          <c:spPr>
            <a:ln w="28575">
              <a:noFill/>
            </a:ln>
          </c:spPr>
          <c:yVal>
            <c:numRef>
              <c:f>'Kraft 60 GR DE'!$AQ$2:$AQ$89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8534-4F7D-84B3-C542A4973A6F}"/>
            </c:ext>
          </c:extLst>
        </c:ser>
        <c:ser>
          <c:idx val="0"/>
          <c:order val="4"/>
          <c:tx>
            <c:v>Gesamt</c:v>
          </c:tx>
          <c:spPr>
            <a:ln w="28575">
              <a:noFill/>
            </a:ln>
          </c:spPr>
          <c:yVal>
            <c:numRef>
              <c:f>'Kraft 60 GR DE'!$AV$2:$AV$89</c:f>
              <c:numCache>
                <c:formatCode>General</c:formatCode>
                <c:ptCount val="88"/>
                <c:pt idx="0">
                  <c:v>5160.4767280653241</c:v>
                </c:pt>
                <c:pt idx="1">
                  <c:v>4456.738248516308</c:v>
                </c:pt>
                <c:pt idx="2">
                  <c:v>4047.0724106795615</c:v>
                </c:pt>
                <c:pt idx="3">
                  <c:v>3581.3827196260363</c:v>
                </c:pt>
                <c:pt idx="4">
                  <c:v>3294.5182790210465</c:v>
                </c:pt>
                <c:pt idx="5">
                  <c:v>3023.7449158790205</c:v>
                </c:pt>
                <c:pt idx="6">
                  <c:v>2915.7094835696312</c:v>
                </c:pt>
                <c:pt idx="7">
                  <c:v>2911.0350162424616</c:v>
                </c:pt>
                <c:pt idx="8">
                  <c:v>2875.3565901525453</c:v>
                </c:pt>
                <c:pt idx="9">
                  <c:v>2955.3402155824424</c:v>
                </c:pt>
                <c:pt idx="10">
                  <c:v>3087.7250423441833</c:v>
                </c:pt>
                <c:pt idx="11">
                  <c:v>3223.5814797003841</c:v>
                </c:pt>
                <c:pt idx="12">
                  <c:v>3372.1586787157848</c:v>
                </c:pt>
                <c:pt idx="13">
                  <c:v>3570.09798921939</c:v>
                </c:pt>
                <c:pt idx="14">
                  <c:v>3738.7654119687277</c:v>
                </c:pt>
                <c:pt idx="15">
                  <c:v>3912.8171532835022</c:v>
                </c:pt>
                <c:pt idx="16">
                  <c:v>4074.8196106485721</c:v>
                </c:pt>
                <c:pt idx="17">
                  <c:v>4203.7839350722243</c:v>
                </c:pt>
                <c:pt idx="18">
                  <c:v>4317.8580615046849</c:v>
                </c:pt>
                <c:pt idx="19">
                  <c:v>4468.2911076587989</c:v>
                </c:pt>
                <c:pt idx="20">
                  <c:v>4543.4124777026282</c:v>
                </c:pt>
                <c:pt idx="21">
                  <c:v>4593.8387083545022</c:v>
                </c:pt>
                <c:pt idx="22">
                  <c:v>4585.7683795087323</c:v>
                </c:pt>
                <c:pt idx="23">
                  <c:v>4602.2498278803105</c:v>
                </c:pt>
                <c:pt idx="24">
                  <c:v>4596.9854983353507</c:v>
                </c:pt>
                <c:pt idx="25">
                  <c:v>4512.7540192849447</c:v>
                </c:pt>
                <c:pt idx="26">
                  <c:v>4461.1642325342764</c:v>
                </c:pt>
                <c:pt idx="27">
                  <c:v>4344.7705782902922</c:v>
                </c:pt>
                <c:pt idx="28">
                  <c:v>4263.6248595325123</c:v>
                </c:pt>
                <c:pt idx="29">
                  <c:v>4113.4281242097204</c:v>
                </c:pt>
                <c:pt idx="30">
                  <c:v>3953.4218693129515</c:v>
                </c:pt>
                <c:pt idx="31">
                  <c:v>3791.3678953386152</c:v>
                </c:pt>
                <c:pt idx="32">
                  <c:v>3612.6915040640233</c:v>
                </c:pt>
                <c:pt idx="33">
                  <c:v>3369.9318985412538</c:v>
                </c:pt>
                <c:pt idx="34">
                  <c:v>3193.9083475264051</c:v>
                </c:pt>
                <c:pt idx="35">
                  <c:v>2954.723267472451</c:v>
                </c:pt>
                <c:pt idx="36">
                  <c:v>2699.88544896854</c:v>
                </c:pt>
                <c:pt idx="37">
                  <c:v>2460.7781966244656</c:v>
                </c:pt>
                <c:pt idx="38">
                  <c:v>2201.9649921215896</c:v>
                </c:pt>
                <c:pt idx="39">
                  <c:v>1939.0309215480811</c:v>
                </c:pt>
                <c:pt idx="40">
                  <c:v>1654.7119629764566</c:v>
                </c:pt>
                <c:pt idx="41">
                  <c:v>1407.6448259596436</c:v>
                </c:pt>
                <c:pt idx="42">
                  <c:v>1090.8076569213954</c:v>
                </c:pt>
                <c:pt idx="43">
                  <c:v>798.29074173168192</c:v>
                </c:pt>
                <c:pt idx="44">
                  <c:v>531.24668621350429</c:v>
                </c:pt>
                <c:pt idx="45">
                  <c:v>202.2984536493168</c:v>
                </c:pt>
                <c:pt idx="46">
                  <c:v>-57.823522621336451</c:v>
                </c:pt>
                <c:pt idx="47">
                  <c:v>-325.88919279834954</c:v>
                </c:pt>
                <c:pt idx="48">
                  <c:v>-699.6429996220977</c:v>
                </c:pt>
                <c:pt idx="49">
                  <c:v>-936.0547992685315</c:v>
                </c:pt>
                <c:pt idx="50">
                  <c:v>-1265.8131242643867</c:v>
                </c:pt>
                <c:pt idx="51">
                  <c:v>-1503.3241181704434</c:v>
                </c:pt>
                <c:pt idx="52">
                  <c:v>-1859.5380098362366</c:v>
                </c:pt>
                <c:pt idx="53">
                  <c:v>-2091.608548468379</c:v>
                </c:pt>
                <c:pt idx="54">
                  <c:v>-2393.6311278762223</c:v>
                </c:pt>
                <c:pt idx="55">
                  <c:v>-2637.1751878305076</c:v>
                </c:pt>
                <c:pt idx="56">
                  <c:v>-2995.6121660007775</c:v>
                </c:pt>
                <c:pt idx="57">
                  <c:v>-3165.9284906136672</c:v>
                </c:pt>
                <c:pt idx="58">
                  <c:v>-3514.3659333416581</c:v>
                </c:pt>
                <c:pt idx="59">
                  <c:v>-3687.4605159107232</c:v>
                </c:pt>
                <c:pt idx="60">
                  <c:v>-3998.2300715668462</c:v>
                </c:pt>
                <c:pt idx="61">
                  <c:v>-4222.2729276357932</c:v>
                </c:pt>
                <c:pt idx="62">
                  <c:v>-4440.0379737868061</c:v>
                </c:pt>
                <c:pt idx="63">
                  <c:v>-4678.3989343271242</c:v>
                </c:pt>
                <c:pt idx="64">
                  <c:v>-4836.2974207371444</c:v>
                </c:pt>
                <c:pt idx="65">
                  <c:v>-5144.4653995901754</c:v>
                </c:pt>
                <c:pt idx="66">
                  <c:v>-5234.6091673399569</c:v>
                </c:pt>
                <c:pt idx="67">
                  <c:v>-5516.1101124278066</c:v>
                </c:pt>
                <c:pt idx="68">
                  <c:v>-5634.1744659171818</c:v>
                </c:pt>
                <c:pt idx="69">
                  <c:v>-5782.5035940269227</c:v>
                </c:pt>
                <c:pt idx="70">
                  <c:v>-5950.9422090331791</c:v>
                </c:pt>
                <c:pt idx="71">
                  <c:v>-6131.798024453572</c:v>
                </c:pt>
                <c:pt idx="72">
                  <c:v>-6206.0556488443835</c:v>
                </c:pt>
                <c:pt idx="73">
                  <c:v>-6333.4345541740477</c:v>
                </c:pt>
                <c:pt idx="74">
                  <c:v>-6457.6252841411915</c:v>
                </c:pt>
                <c:pt idx="75">
                  <c:v>-6486.0362022947666</c:v>
                </c:pt>
                <c:pt idx="76">
                  <c:v>-6584.5498585992536</c:v>
                </c:pt>
                <c:pt idx="77">
                  <c:v>-6630.3705503613019</c:v>
                </c:pt>
                <c:pt idx="78">
                  <c:v>-6617.6478169487964</c:v>
                </c:pt>
                <c:pt idx="79">
                  <c:v>-6604.2502355194374</c:v>
                </c:pt>
                <c:pt idx="80">
                  <c:v>-6606.1230413302546</c:v>
                </c:pt>
                <c:pt idx="81">
                  <c:v>-6627.1465180077503</c:v>
                </c:pt>
                <c:pt idx="82">
                  <c:v>-6480.5146624328481</c:v>
                </c:pt>
                <c:pt idx="83">
                  <c:v>-6357.34823451587</c:v>
                </c:pt>
                <c:pt idx="84">
                  <c:v>-6382.5787467281625</c:v>
                </c:pt>
                <c:pt idx="85">
                  <c:v>-6088.9954123513162</c:v>
                </c:pt>
                <c:pt idx="86">
                  <c:v>-5914.2697880223059</c:v>
                </c:pt>
                <c:pt idx="87">
                  <c:v>-5754.7905811941964</c:v>
                </c:pt>
              </c:numCache>
            </c:numRef>
          </c:yVal>
          <c:smooth val="0"/>
          <c:extLst>
            <c:ext xmlns:c16="http://schemas.microsoft.com/office/drawing/2014/chart" uri="{C3380CC4-5D6E-409C-BE32-E72D297353CC}">
              <c16:uniqueId val="{00000004-8534-4F7D-84B3-C542A4973A6F}"/>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Standart Feder</a:t>
            </a:r>
          </a:p>
        </c:rich>
      </c:tx>
      <c:overlay val="0"/>
    </c:title>
    <c:autoTitleDeleted val="0"/>
    <c:plotArea>
      <c:layout/>
      <c:scatterChart>
        <c:scatterStyle val="lineMarker"/>
        <c:varyColors val="0"/>
        <c:ser>
          <c:idx val="1"/>
          <c:order val="0"/>
          <c:tx>
            <c:v>Feder</c:v>
          </c:tx>
          <c:spPr>
            <a:ln w="28575">
              <a:noFill/>
            </a:ln>
          </c:spPr>
          <c:yVal>
            <c:numRef>
              <c:f>'Kraft 60 GR'!$AN$2:$AN$89</c:f>
              <c:numCache>
                <c:formatCode>General</c:formatCode>
                <c:ptCount val="88"/>
                <c:pt idx="0">
                  <c:v>-9908.1032884366177</c:v>
                </c:pt>
                <c:pt idx="1">
                  <c:v>-8791.3322123022808</c:v>
                </c:pt>
                <c:pt idx="2">
                  <c:v>-7781.2787942595851</c:v>
                </c:pt>
                <c:pt idx="3">
                  <c:v>-6636.7566108980727</c:v>
                </c:pt>
                <c:pt idx="4">
                  <c:v>-5522.3965159178979</c:v>
                </c:pt>
                <c:pt idx="5">
                  <c:v>-4320.1478375203942</c:v>
                </c:pt>
                <c:pt idx="6">
                  <c:v>-3146.4651551947109</c:v>
                </c:pt>
                <c:pt idx="7">
                  <c:v>-1953.7775509523844</c:v>
                </c:pt>
                <c:pt idx="8">
                  <c:v>-687.29523799146716</c:v>
                </c:pt>
                <c:pt idx="9">
                  <c:v>566.72986388943514</c:v>
                </c:pt>
                <c:pt idx="10">
                  <c:v>1813.0446357006444</c:v>
                </c:pt>
                <c:pt idx="11">
                  <c:v>3089.6041167860317</c:v>
                </c:pt>
                <c:pt idx="12">
                  <c:v>4377.1120126720198</c:v>
                </c:pt>
                <c:pt idx="13">
                  <c:v>5638.262828370498</c:v>
                </c:pt>
                <c:pt idx="14">
                  <c:v>6903.6336732637001</c:v>
                </c:pt>
                <c:pt idx="15">
                  <c:v>8171.9627664746831</c:v>
                </c:pt>
                <c:pt idx="16">
                  <c:v>9415.1542688075497</c:v>
                </c:pt>
                <c:pt idx="17">
                  <c:v>10673.679081580414</c:v>
                </c:pt>
                <c:pt idx="18">
                  <c:v>11916.332156567843</c:v>
                </c:pt>
                <c:pt idx="19">
                  <c:v>13091.295087091943</c:v>
                </c:pt>
                <c:pt idx="20">
                  <c:v>14291.543349198697</c:v>
                </c:pt>
                <c:pt idx="21">
                  <c:v>15495.131637518407</c:v>
                </c:pt>
                <c:pt idx="22">
                  <c:v>16710.357052318868</c:v>
                </c:pt>
                <c:pt idx="23">
                  <c:v>17868.889039959424</c:v>
                </c:pt>
                <c:pt idx="24">
                  <c:v>18996.701529722559</c:v>
                </c:pt>
                <c:pt idx="25">
                  <c:v>20182.906205678883</c:v>
                </c:pt>
                <c:pt idx="26">
                  <c:v>21287.046308681365</c:v>
                </c:pt>
                <c:pt idx="27">
                  <c:v>22415.981614836164</c:v>
                </c:pt>
                <c:pt idx="28">
                  <c:v>23490.073987445063</c:v>
                </c:pt>
                <c:pt idx="29">
                  <c:v>24592.730380872988</c:v>
                </c:pt>
                <c:pt idx="30">
                  <c:v>25661.564644301412</c:v>
                </c:pt>
                <c:pt idx="31">
                  <c:v>26710.265221661452</c:v>
                </c:pt>
                <c:pt idx="32">
                  <c:v>27750.291552452323</c:v>
                </c:pt>
                <c:pt idx="33">
                  <c:v>28805.024956202298</c:v>
                </c:pt>
                <c:pt idx="34">
                  <c:v>29789.519103887826</c:v>
                </c:pt>
                <c:pt idx="35">
                  <c:v>30797.237356302285</c:v>
                </c:pt>
                <c:pt idx="36">
                  <c:v>31792.603795248022</c:v>
                </c:pt>
                <c:pt idx="37">
                  <c:v>32749.172563126853</c:v>
                </c:pt>
                <c:pt idx="38">
                  <c:v>33705.146152444693</c:v>
                </c:pt>
                <c:pt idx="39">
                  <c:v>34642.907094763636</c:v>
                </c:pt>
                <c:pt idx="40">
                  <c:v>35564.275395173216</c:v>
                </c:pt>
                <c:pt idx="41">
                  <c:v>36454.416323371828</c:v>
                </c:pt>
                <c:pt idx="42">
                  <c:v>37361.764368585624</c:v>
                </c:pt>
                <c:pt idx="43">
                  <c:v>38232.086794975454</c:v>
                </c:pt>
                <c:pt idx="44">
                  <c:v>39076.009533450262</c:v>
                </c:pt>
                <c:pt idx="45">
                  <c:v>39936.031140780586</c:v>
                </c:pt>
                <c:pt idx="46">
                  <c:v>40726.932013328267</c:v>
                </c:pt>
                <c:pt idx="47">
                  <c:v>41514.161170407293</c:v>
                </c:pt>
                <c:pt idx="48">
                  <c:v>42347.58051275937</c:v>
                </c:pt>
                <c:pt idx="49">
                  <c:v>43069.475862201223</c:v>
                </c:pt>
                <c:pt idx="50">
                  <c:v>43839.821349815611</c:v>
                </c:pt>
                <c:pt idx="51">
                  <c:v>44527.438724488529</c:v>
                </c:pt>
                <c:pt idx="52">
                  <c:v>45280.232278452902</c:v>
                </c:pt>
                <c:pt idx="53">
                  <c:v>45925.16927686322</c:v>
                </c:pt>
                <c:pt idx="54">
                  <c:v>46605.728376424071</c:v>
                </c:pt>
                <c:pt idx="55">
                  <c:v>47227.852121169875</c:v>
                </c:pt>
                <c:pt idx="56">
                  <c:v>47910.169130997012</c:v>
                </c:pt>
                <c:pt idx="57">
                  <c:v>48444.661707971572</c:v>
                </c:pt>
                <c:pt idx="58">
                  <c:v>49085.361677628767</c:v>
                </c:pt>
                <c:pt idx="59">
                  <c:v>49585.998865678099</c:v>
                </c:pt>
                <c:pt idx="60">
                  <c:v>50168.39185351201</c:v>
                </c:pt>
                <c:pt idx="61">
                  <c:v>50667.669492698144</c:v>
                </c:pt>
                <c:pt idx="62">
                  <c:v>51145.908212165392</c:v>
                </c:pt>
                <c:pt idx="63">
                  <c:v>51627.883213869049</c:v>
                </c:pt>
                <c:pt idx="64">
                  <c:v>52024.191937369433</c:v>
                </c:pt>
                <c:pt idx="65">
                  <c:v>52517.591665092514</c:v>
                </c:pt>
                <c:pt idx="66">
                  <c:v>52837.89718790292</c:v>
                </c:pt>
                <c:pt idx="67">
                  <c:v>53274.476271822474</c:v>
                </c:pt>
                <c:pt idx="68">
                  <c:v>53581.21901735862</c:v>
                </c:pt>
                <c:pt idx="69">
                  <c:v>53888.288502112635</c:v>
                </c:pt>
                <c:pt idx="70">
                  <c:v>54191.101924794537</c:v>
                </c:pt>
                <c:pt idx="71">
                  <c:v>54490.374621098883</c:v>
                </c:pt>
                <c:pt idx="72">
                  <c:v>54687.603730200513</c:v>
                </c:pt>
                <c:pt idx="73">
                  <c:v>54913.546994762539</c:v>
                </c:pt>
                <c:pt idx="74">
                  <c:v>55114.743468089291</c:v>
                </c:pt>
                <c:pt idx="75">
                  <c:v>55231.687979720788</c:v>
                </c:pt>
                <c:pt idx="76">
                  <c:v>55375.045309030669</c:v>
                </c:pt>
                <c:pt idx="77">
                  <c:v>55468.694882886128</c:v>
                </c:pt>
                <c:pt idx="78">
                  <c:v>55501.371145287434</c:v>
                </c:pt>
                <c:pt idx="79">
                  <c:v>55510.087245081348</c:v>
                </c:pt>
                <c:pt idx="80">
                  <c:v>55516.127258372209</c:v>
                </c:pt>
                <c:pt idx="81">
                  <c:v>55517.077710332786</c:v>
                </c:pt>
                <c:pt idx="82">
                  <c:v>55373.383667841568</c:v>
                </c:pt>
                <c:pt idx="83">
                  <c:v>55234.628253922412</c:v>
                </c:pt>
                <c:pt idx="84">
                  <c:v>55179.730834591646</c:v>
                </c:pt>
                <c:pt idx="85">
                  <c:v>54871.983026314236</c:v>
                </c:pt>
                <c:pt idx="86">
                  <c:v>54633.005418248271</c:v>
                </c:pt>
                <c:pt idx="87">
                  <c:v>54382.94557478105</c:v>
                </c:pt>
              </c:numCache>
            </c:numRef>
          </c:yVal>
          <c:smooth val="0"/>
          <c:extLst>
            <c:ext xmlns:c16="http://schemas.microsoft.com/office/drawing/2014/chart" uri="{C3380CC4-5D6E-409C-BE32-E72D297353CC}">
              <c16:uniqueId val="{00000000-754D-43FE-8198-F635208EE96B}"/>
            </c:ext>
          </c:extLst>
        </c:ser>
        <c:ser>
          <c:idx val="2"/>
          <c:order val="1"/>
          <c:tx>
            <c:v>Türe</c:v>
          </c:tx>
          <c:spPr>
            <a:ln w="28575">
              <a:noFill/>
            </a:ln>
          </c:spPr>
          <c:yVal>
            <c:numRef>
              <c:f>'Kraft 60 GR'!$AO$2:$AO$89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754D-43FE-8198-F635208EE96B}"/>
            </c:ext>
          </c:extLst>
        </c:ser>
        <c:ser>
          <c:idx val="3"/>
          <c:order val="2"/>
          <c:tx>
            <c:v>Dekor</c:v>
          </c:tx>
          <c:spPr>
            <a:ln w="28575">
              <a:noFill/>
            </a:ln>
          </c:spPr>
          <c:yVal>
            <c:numRef>
              <c:f>'Kraft 60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754D-43FE-8198-F635208EE96B}"/>
            </c:ext>
          </c:extLst>
        </c:ser>
        <c:ser>
          <c:idx val="4"/>
          <c:order val="3"/>
          <c:tx>
            <c:v>Gewicht</c:v>
          </c:tx>
          <c:spPr>
            <a:ln w="28575">
              <a:noFill/>
            </a:ln>
          </c:spPr>
          <c:yVal>
            <c:numRef>
              <c:f>'Kraft 60 GR'!$AQ$2:$AQ$89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754D-43FE-8198-F635208EE96B}"/>
            </c:ext>
          </c:extLst>
        </c:ser>
        <c:ser>
          <c:idx val="0"/>
          <c:order val="4"/>
          <c:tx>
            <c:v>Gesamt</c:v>
          </c:tx>
          <c:spPr>
            <a:ln w="28575">
              <a:noFill/>
            </a:ln>
          </c:spPr>
          <c:yVal>
            <c:numRef>
              <c:f>'Kraft 60 GR'!$AR$2:$AR$89</c:f>
              <c:numCache>
                <c:formatCode>General</c:formatCode>
                <c:ptCount val="88"/>
                <c:pt idx="0">
                  <c:v>4253.4163308052803</c:v>
                </c:pt>
                <c:pt idx="1">
                  <c:v>3669.1094365198869</c:v>
                </c:pt>
                <c:pt idx="2">
                  <c:v>3363.5652068901418</c:v>
                </c:pt>
                <c:pt idx="3">
                  <c:v>3008.4773062835284</c:v>
                </c:pt>
                <c:pt idx="4">
                  <c:v>2824.8698017405159</c:v>
                </c:pt>
                <c:pt idx="5">
                  <c:v>2660.704448964123</c:v>
                </c:pt>
                <c:pt idx="6">
                  <c:v>2653.6117035575271</c:v>
                </c:pt>
                <c:pt idx="7">
                  <c:v>2749.1662502864865</c:v>
                </c:pt>
                <c:pt idx="8">
                  <c:v>2818.5060009906765</c:v>
                </c:pt>
                <c:pt idx="9">
                  <c:v>3002.3082071035142</c:v>
                </c:pt>
                <c:pt idx="10">
                  <c:v>3238.8721891311593</c:v>
                </c:pt>
                <c:pt idx="11">
                  <c:v>3483.5232822182629</c:v>
                </c:pt>
                <c:pt idx="12">
                  <c:v>3745.1472336506304</c:v>
                </c:pt>
                <c:pt idx="13">
                  <c:v>4058.2735978658784</c:v>
                </c:pt>
                <c:pt idx="14">
                  <c:v>4347.803177069628</c:v>
                </c:pt>
                <c:pt idx="15">
                  <c:v>4649.1172423787912</c:v>
                </c:pt>
                <c:pt idx="16">
                  <c:v>4943.1322189288985</c:v>
                </c:pt>
                <c:pt idx="17">
                  <c:v>5212.8970005178508</c:v>
                </c:pt>
                <c:pt idx="18">
                  <c:v>5474.4332595350697</c:v>
                </c:pt>
                <c:pt idx="19">
                  <c:v>5773.9282806494939</c:v>
                </c:pt>
                <c:pt idx="20">
                  <c:v>6008.844386743609</c:v>
                </c:pt>
                <c:pt idx="21">
                  <c:v>6227.9570047920861</c:v>
                </c:pt>
                <c:pt idx="22">
                  <c:v>6398.5365247795598</c:v>
                </c:pt>
                <c:pt idx="23">
                  <c:v>6595.9738106669174</c:v>
                </c:pt>
                <c:pt idx="24">
                  <c:v>6776.3520562456579</c:v>
                </c:pt>
                <c:pt idx="25">
                  <c:v>6892.6390495385058</c:v>
                </c:pt>
                <c:pt idx="26">
                  <c:v>7039.4049239873384</c:v>
                </c:pt>
                <c:pt idx="27">
                  <c:v>7131.6891513535666</c:v>
                </c:pt>
                <c:pt idx="28">
                  <c:v>7259.4946835908522</c:v>
                </c:pt>
                <c:pt idx="29">
                  <c:v>7328.4985658230689</c:v>
                </c:pt>
                <c:pt idx="30">
                  <c:v>7389.3535981927998</c:v>
                </c:pt>
                <c:pt idx="31">
                  <c:v>7451.4093935884011</c:v>
                </c:pt>
                <c:pt idx="32">
                  <c:v>7501.0261508778676</c:v>
                </c:pt>
                <c:pt idx="33">
                  <c:v>7493.7581249992618</c:v>
                </c:pt>
                <c:pt idx="34">
                  <c:v>7547.9670975877889</c:v>
                </c:pt>
                <c:pt idx="35">
                  <c:v>7546.4685712529608</c:v>
                </c:pt>
                <c:pt idx="36">
                  <c:v>7531.6107461529718</c:v>
                </c:pt>
                <c:pt idx="37">
                  <c:v>7530.0556430590041</c:v>
                </c:pt>
                <c:pt idx="38">
                  <c:v>7512.223331112029</c:v>
                </c:pt>
                <c:pt idx="39">
                  <c:v>7490.2708825588779</c:v>
                </c:pt>
                <c:pt idx="40">
                  <c:v>7447.0533207913322</c:v>
                </c:pt>
                <c:pt idx="41">
                  <c:v>7438.4238875865194</c:v>
                </c:pt>
                <c:pt idx="42">
                  <c:v>7364.9478021866889</c:v>
                </c:pt>
                <c:pt idx="43">
                  <c:v>7311.5788961042344</c:v>
                </c:pt>
                <c:pt idx="44">
                  <c:v>7281.0876111940088</c:v>
                </c:pt>
                <c:pt idx="45">
                  <c:v>7192.6925864905279</c:v>
                </c:pt>
                <c:pt idx="46">
                  <c:v>7162.4172774104154</c:v>
                </c:pt>
                <c:pt idx="47">
                  <c:v>7124.6102643894483</c:v>
                </c:pt>
                <c:pt idx="48">
                  <c:v>6990.0851379509186</c:v>
                </c:pt>
                <c:pt idx="49">
                  <c:v>6973.7705572892373</c:v>
                </c:pt>
                <c:pt idx="50">
                  <c:v>6873.4399562340113</c:v>
                </c:pt>
                <c:pt idx="51">
                  <c:v>6850.4223144921707</c:v>
                </c:pt>
                <c:pt idx="52">
                  <c:v>6721.2011700664734</c:v>
                </c:pt>
                <c:pt idx="53">
                  <c:v>6696.0346158615939</c:v>
                </c:pt>
                <c:pt idx="54">
                  <c:v>6607.5605413471785</c:v>
                </c:pt>
                <c:pt idx="55">
                  <c:v>6566.3631011422476</c:v>
                </c:pt>
                <c:pt idx="56">
                  <c:v>6421.6993037351785</c:v>
                </c:pt>
                <c:pt idx="57">
                  <c:v>6436.1910088298682</c:v>
                </c:pt>
                <c:pt idx="58">
                  <c:v>6292.9375170675703</c:v>
                </c:pt>
                <c:pt idx="59">
                  <c:v>6296.8975720573289</c:v>
                </c:pt>
                <c:pt idx="60">
                  <c:v>6178.8837508300858</c:v>
                </c:pt>
                <c:pt idx="61">
                  <c:v>6130.4105826697923</c:v>
                </c:pt>
                <c:pt idx="62">
                  <c:v>6083.1733162254677</c:v>
                </c:pt>
                <c:pt idx="63">
                  <c:v>6015.3992210772703</c:v>
                </c:pt>
                <c:pt idx="64">
                  <c:v>6009.5868690550415</c:v>
                </c:pt>
                <c:pt idx="65">
                  <c:v>5872.8262794324328</c:v>
                </c:pt>
                <c:pt idx="66">
                  <c:v>5917.1512089371317</c:v>
                </c:pt>
                <c:pt idx="67">
                  <c:v>5793.4862542193077</c:v>
                </c:pt>
                <c:pt idx="68">
                  <c:v>5805.0051070164118</c:v>
                </c:pt>
                <c:pt idx="69">
                  <c:v>5785.1569588771381</c:v>
                </c:pt>
                <c:pt idx="70">
                  <c:v>5743.2405530614487</c:v>
                </c:pt>
                <c:pt idx="71">
                  <c:v>5687.128584764163</c:v>
                </c:pt>
                <c:pt idx="72">
                  <c:v>5714.452509593204</c:v>
                </c:pt>
                <c:pt idx="73">
                  <c:v>5693.6457639298605</c:v>
                </c:pt>
                <c:pt idx="74">
                  <c:v>5669.5365020839818</c:v>
                </c:pt>
                <c:pt idx="75">
                  <c:v>5721.4487685702406</c:v>
                </c:pt>
                <c:pt idx="76">
                  <c:v>5707.8382988723388</c:v>
                </c:pt>
                <c:pt idx="77">
                  <c:v>5734.654744594598</c:v>
                </c:pt>
                <c:pt idx="78">
                  <c:v>5805.1160556313771</c:v>
                </c:pt>
                <c:pt idx="79">
                  <c:v>5869.5285459659135</c:v>
                </c:pt>
                <c:pt idx="80">
                  <c:v>5916.6637069803037</c:v>
                </c:pt>
                <c:pt idx="81">
                  <c:v>5942.1945826056763</c:v>
                </c:pt>
                <c:pt idx="82">
                  <c:v>6101.3434499783471</c:v>
                </c:pt>
                <c:pt idx="83">
                  <c:v>6236.5631011220903</c:v>
                </c:pt>
                <c:pt idx="84">
                  <c:v>6241.0787361828625</c:v>
                </c:pt>
                <c:pt idx="85">
                  <c:v>6505.2571972377336</c:v>
                </c:pt>
                <c:pt idx="86">
                  <c:v>6664.6401321683443</c:v>
                </c:pt>
                <c:pt idx="87">
                  <c:v>6804.7600274474098</c:v>
                </c:pt>
              </c:numCache>
            </c:numRef>
          </c:yVal>
          <c:smooth val="0"/>
          <c:extLst>
            <c:ext xmlns:c16="http://schemas.microsoft.com/office/drawing/2014/chart" uri="{C3380CC4-5D6E-409C-BE32-E72D297353CC}">
              <c16:uniqueId val="{00000004-754D-43FE-8198-F635208EE96B}"/>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scatterChart>
        <c:scatterStyle val="lineMarker"/>
        <c:varyColors val="0"/>
        <c:ser>
          <c:idx val="1"/>
          <c:order val="0"/>
          <c:tx>
            <c:v>Feder</c:v>
          </c:tx>
          <c:spPr>
            <a:ln w="28575">
              <a:noFill/>
            </a:ln>
          </c:spPr>
          <c:yVal>
            <c:numRef>
              <c:f>'Kraft 60 GR'!$AU$2:$AU$89</c:f>
              <c:numCache>
                <c:formatCode>General</c:formatCode>
                <c:ptCount val="88"/>
                <c:pt idx="0">
                  <c:v>-10815.163685696662</c:v>
                </c:pt>
                <c:pt idx="1">
                  <c:v>-9578.9610242987019</c:v>
                </c:pt>
                <c:pt idx="2">
                  <c:v>-8464.7859980490048</c:v>
                </c:pt>
                <c:pt idx="3">
                  <c:v>-7209.6620242405806</c:v>
                </c:pt>
                <c:pt idx="4">
                  <c:v>-5992.0449931984285</c:v>
                </c:pt>
                <c:pt idx="5">
                  <c:v>-4683.1883044352917</c:v>
                </c:pt>
                <c:pt idx="6">
                  <c:v>-3408.5629352068149</c:v>
                </c:pt>
                <c:pt idx="7">
                  <c:v>-2115.6463169083595</c:v>
                </c:pt>
                <c:pt idx="8">
                  <c:v>-744.14582715333631</c:v>
                </c:pt>
                <c:pt idx="9">
                  <c:v>613.69785541050646</c:v>
                </c:pt>
                <c:pt idx="10">
                  <c:v>1964.1917824876205</c:v>
                </c:pt>
                <c:pt idx="11">
                  <c:v>3349.5459193039105</c:v>
                </c:pt>
                <c:pt idx="12">
                  <c:v>4750.1005676068653</c:v>
                </c:pt>
                <c:pt idx="13">
                  <c:v>6126.4384370169864</c:v>
                </c:pt>
                <c:pt idx="14">
                  <c:v>7512.6714383646004</c:v>
                </c:pt>
                <c:pt idx="15">
                  <c:v>8908.2628555699721</c:v>
                </c:pt>
                <c:pt idx="16">
                  <c:v>10283.466877087876</c:v>
                </c:pt>
                <c:pt idx="17">
                  <c:v>11682.792147026041</c:v>
                </c:pt>
                <c:pt idx="18">
                  <c:v>13072.907354598228</c:v>
                </c:pt>
                <c:pt idx="19">
                  <c:v>14396.932260082638</c:v>
                </c:pt>
                <c:pt idx="20">
                  <c:v>15756.975258239678</c:v>
                </c:pt>
                <c:pt idx="21">
                  <c:v>17129.249933955991</c:v>
                </c:pt>
                <c:pt idx="22">
                  <c:v>18523.125197589696</c:v>
                </c:pt>
                <c:pt idx="23">
                  <c:v>19862.613022746031</c:v>
                </c:pt>
                <c:pt idx="24">
                  <c:v>21176.068087632866</c:v>
                </c:pt>
                <c:pt idx="25">
                  <c:v>22562.791235932444</c:v>
                </c:pt>
                <c:pt idx="26">
                  <c:v>23865.287000134427</c:v>
                </c:pt>
                <c:pt idx="27">
                  <c:v>25202.900187899439</c:v>
                </c:pt>
                <c:pt idx="28">
                  <c:v>26485.943811503403</c:v>
                </c:pt>
                <c:pt idx="29">
                  <c:v>27807.800822486337</c:v>
                </c:pt>
                <c:pt idx="30">
                  <c:v>29097.49637318126</c:v>
                </c:pt>
                <c:pt idx="31">
                  <c:v>30370.306719911237</c:v>
                </c:pt>
                <c:pt idx="32">
                  <c:v>31638.626199266168</c:v>
                </c:pt>
                <c:pt idx="33">
                  <c:v>32928.851182660306</c:v>
                </c:pt>
                <c:pt idx="34">
                  <c:v>34143.577853949209</c:v>
                </c:pt>
                <c:pt idx="35">
                  <c:v>35388.982660082795</c:v>
                </c:pt>
                <c:pt idx="36">
                  <c:v>36624.329092432454</c:v>
                </c:pt>
                <c:pt idx="37">
                  <c:v>37818.450009561391</c:v>
                </c:pt>
                <c:pt idx="38">
                  <c:v>39015.404491435133</c:v>
                </c:pt>
                <c:pt idx="39">
                  <c:v>40194.147055774432</c:v>
                </c:pt>
                <c:pt idx="40">
                  <c:v>41356.616752988091</c:v>
                </c:pt>
                <c:pt idx="41">
                  <c:v>42485.195384998704</c:v>
                </c:pt>
                <c:pt idx="42">
                  <c:v>43635.904513850917</c:v>
                </c:pt>
                <c:pt idx="43">
                  <c:v>44745.374949348006</c:v>
                </c:pt>
                <c:pt idx="44">
                  <c:v>45825.850458430767</c:v>
                </c:pt>
                <c:pt idx="45">
                  <c:v>46926.425273621797</c:v>
                </c:pt>
                <c:pt idx="46">
                  <c:v>47947.172813360019</c:v>
                </c:pt>
                <c:pt idx="47">
                  <c:v>48964.660627595091</c:v>
                </c:pt>
                <c:pt idx="48">
                  <c:v>50037.308650332387</c:v>
                </c:pt>
                <c:pt idx="49">
                  <c:v>50979.301218758992</c:v>
                </c:pt>
                <c:pt idx="50">
                  <c:v>51979.074430314009</c:v>
                </c:pt>
                <c:pt idx="51">
                  <c:v>52881.185157151143</c:v>
                </c:pt>
                <c:pt idx="52">
                  <c:v>53860.971458355612</c:v>
                </c:pt>
                <c:pt idx="53">
                  <c:v>54712.812441193193</c:v>
                </c:pt>
                <c:pt idx="54">
                  <c:v>55606.920045647472</c:v>
                </c:pt>
                <c:pt idx="55">
                  <c:v>56431.390410142631</c:v>
                </c:pt>
                <c:pt idx="56">
                  <c:v>57327.480600732968</c:v>
                </c:pt>
                <c:pt idx="57">
                  <c:v>58046.781207415108</c:v>
                </c:pt>
                <c:pt idx="58">
                  <c:v>58892.665128037996</c:v>
                </c:pt>
                <c:pt idx="59">
                  <c:v>59570.356953646151</c:v>
                </c:pt>
                <c:pt idx="60">
                  <c:v>60345.505675908942</c:v>
                </c:pt>
                <c:pt idx="61">
                  <c:v>61020.353003003729</c:v>
                </c:pt>
                <c:pt idx="62">
                  <c:v>61669.119502177666</c:v>
                </c:pt>
                <c:pt idx="63">
                  <c:v>62321.681369273443</c:v>
                </c:pt>
                <c:pt idx="64">
                  <c:v>62870.076227161619</c:v>
                </c:pt>
                <c:pt idx="65">
                  <c:v>63534.883344115122</c:v>
                </c:pt>
                <c:pt idx="66">
                  <c:v>63989.657564180008</c:v>
                </c:pt>
                <c:pt idx="67">
                  <c:v>64584.072638469588</c:v>
                </c:pt>
                <c:pt idx="68">
                  <c:v>65020.398590292214</c:v>
                </c:pt>
                <c:pt idx="69">
                  <c:v>65455.949055016696</c:v>
                </c:pt>
                <c:pt idx="70">
                  <c:v>65885.284686889165</c:v>
                </c:pt>
                <c:pt idx="71">
                  <c:v>66309.301230316618</c:v>
                </c:pt>
                <c:pt idx="72">
                  <c:v>66608.111888638101</c:v>
                </c:pt>
                <c:pt idx="73">
                  <c:v>66940.627312866447</c:v>
                </c:pt>
                <c:pt idx="74">
                  <c:v>67241.905254314464</c:v>
                </c:pt>
                <c:pt idx="75">
                  <c:v>67439.172950585795</c:v>
                </c:pt>
                <c:pt idx="76">
                  <c:v>67667.433466502262</c:v>
                </c:pt>
                <c:pt idx="77">
                  <c:v>67833.720177842028</c:v>
                </c:pt>
                <c:pt idx="78">
                  <c:v>67924.135017867608</c:v>
                </c:pt>
                <c:pt idx="79">
                  <c:v>67983.866026566699</c:v>
                </c:pt>
                <c:pt idx="80">
                  <c:v>68038.914006682768</c:v>
                </c:pt>
                <c:pt idx="81">
                  <c:v>68086.418810946212</c:v>
                </c:pt>
                <c:pt idx="82">
                  <c:v>67955.241780252763</c:v>
                </c:pt>
                <c:pt idx="83">
                  <c:v>67828.539589560372</c:v>
                </c:pt>
                <c:pt idx="84">
                  <c:v>67803.388317502671</c:v>
                </c:pt>
                <c:pt idx="85">
                  <c:v>67466.235635903286</c:v>
                </c:pt>
                <c:pt idx="86">
                  <c:v>67211.915338438921</c:v>
                </c:pt>
                <c:pt idx="87">
                  <c:v>66942.496183422656</c:v>
                </c:pt>
              </c:numCache>
            </c:numRef>
          </c:yVal>
          <c:smooth val="0"/>
          <c:extLst>
            <c:ext xmlns:c16="http://schemas.microsoft.com/office/drawing/2014/chart" uri="{C3380CC4-5D6E-409C-BE32-E72D297353CC}">
              <c16:uniqueId val="{00000000-B7DE-4C9A-81C2-5A2D18B8CFC0}"/>
            </c:ext>
          </c:extLst>
        </c:ser>
        <c:ser>
          <c:idx val="2"/>
          <c:order val="1"/>
          <c:tx>
            <c:v>Türe</c:v>
          </c:tx>
          <c:spPr>
            <a:ln w="28575">
              <a:noFill/>
            </a:ln>
          </c:spPr>
          <c:yVal>
            <c:numRef>
              <c:f>'Kraft 60 GR'!$AO$2:$AO$89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B7DE-4C9A-81C2-5A2D18B8CFC0}"/>
            </c:ext>
          </c:extLst>
        </c:ser>
        <c:ser>
          <c:idx val="3"/>
          <c:order val="2"/>
          <c:tx>
            <c:v>Dekor</c:v>
          </c:tx>
          <c:spPr>
            <a:ln w="28575">
              <a:noFill/>
            </a:ln>
          </c:spPr>
          <c:yVal>
            <c:numRef>
              <c:f>'Kraft 60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B7DE-4C9A-81C2-5A2D18B8CFC0}"/>
            </c:ext>
          </c:extLst>
        </c:ser>
        <c:ser>
          <c:idx val="4"/>
          <c:order val="3"/>
          <c:tx>
            <c:v>Gewicht</c:v>
          </c:tx>
          <c:spPr>
            <a:ln w="28575">
              <a:noFill/>
            </a:ln>
          </c:spPr>
          <c:yVal>
            <c:numRef>
              <c:f>'Kraft 60 GR'!$AQ$2:$AQ$89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B7DE-4C9A-81C2-5A2D18B8CFC0}"/>
            </c:ext>
          </c:extLst>
        </c:ser>
        <c:ser>
          <c:idx val="0"/>
          <c:order val="4"/>
          <c:tx>
            <c:v>Gesamt</c:v>
          </c:tx>
          <c:spPr>
            <a:ln w="28575">
              <a:noFill/>
            </a:ln>
          </c:spPr>
          <c:yVal>
            <c:numRef>
              <c:f>'Kraft 60 GR'!$AV$2:$AV$89</c:f>
              <c:numCache>
                <c:formatCode>General</c:formatCode>
                <c:ptCount val="88"/>
                <c:pt idx="0">
                  <c:v>5160.4767280653241</c:v>
                </c:pt>
                <c:pt idx="1">
                  <c:v>4456.738248516308</c:v>
                </c:pt>
                <c:pt idx="2">
                  <c:v>4047.0724106795615</c:v>
                </c:pt>
                <c:pt idx="3">
                  <c:v>3581.3827196260363</c:v>
                </c:pt>
                <c:pt idx="4">
                  <c:v>3294.5182790210465</c:v>
                </c:pt>
                <c:pt idx="5">
                  <c:v>3023.7449158790205</c:v>
                </c:pt>
                <c:pt idx="6">
                  <c:v>2915.7094835696312</c:v>
                </c:pt>
                <c:pt idx="7">
                  <c:v>2911.0350162424616</c:v>
                </c:pt>
                <c:pt idx="8">
                  <c:v>2875.3565901525453</c:v>
                </c:pt>
                <c:pt idx="9">
                  <c:v>2955.3402155824424</c:v>
                </c:pt>
                <c:pt idx="10">
                  <c:v>3087.7250423441833</c:v>
                </c:pt>
                <c:pt idx="11">
                  <c:v>3223.5814797003841</c:v>
                </c:pt>
                <c:pt idx="12">
                  <c:v>3372.1586787157848</c:v>
                </c:pt>
                <c:pt idx="13">
                  <c:v>3570.09798921939</c:v>
                </c:pt>
                <c:pt idx="14">
                  <c:v>3738.7654119687277</c:v>
                </c:pt>
                <c:pt idx="15">
                  <c:v>3912.8171532835022</c:v>
                </c:pt>
                <c:pt idx="16">
                  <c:v>4074.8196106485721</c:v>
                </c:pt>
                <c:pt idx="17">
                  <c:v>4203.7839350722243</c:v>
                </c:pt>
                <c:pt idx="18">
                  <c:v>4317.8580615046849</c:v>
                </c:pt>
                <c:pt idx="19">
                  <c:v>4468.2911076587989</c:v>
                </c:pt>
                <c:pt idx="20">
                  <c:v>4543.4124777026282</c:v>
                </c:pt>
                <c:pt idx="21">
                  <c:v>4593.8387083545022</c:v>
                </c:pt>
                <c:pt idx="22">
                  <c:v>4585.7683795087323</c:v>
                </c:pt>
                <c:pt idx="23">
                  <c:v>4602.2498278803105</c:v>
                </c:pt>
                <c:pt idx="24">
                  <c:v>4596.9854983353507</c:v>
                </c:pt>
                <c:pt idx="25">
                  <c:v>4512.7540192849447</c:v>
                </c:pt>
                <c:pt idx="26">
                  <c:v>4461.1642325342764</c:v>
                </c:pt>
                <c:pt idx="27">
                  <c:v>4344.7705782902922</c:v>
                </c:pt>
                <c:pt idx="28">
                  <c:v>4263.6248595325123</c:v>
                </c:pt>
                <c:pt idx="29">
                  <c:v>4113.4281242097204</c:v>
                </c:pt>
                <c:pt idx="30">
                  <c:v>3953.4218693129515</c:v>
                </c:pt>
                <c:pt idx="31">
                  <c:v>3791.3678953386152</c:v>
                </c:pt>
                <c:pt idx="32">
                  <c:v>3612.6915040640233</c:v>
                </c:pt>
                <c:pt idx="33">
                  <c:v>3369.9318985412538</c:v>
                </c:pt>
                <c:pt idx="34">
                  <c:v>3193.9083475264051</c:v>
                </c:pt>
                <c:pt idx="35">
                  <c:v>2954.723267472451</c:v>
                </c:pt>
                <c:pt idx="36">
                  <c:v>2699.88544896854</c:v>
                </c:pt>
                <c:pt idx="37">
                  <c:v>2460.7781966244656</c:v>
                </c:pt>
                <c:pt idx="38">
                  <c:v>2201.9649921215896</c:v>
                </c:pt>
                <c:pt idx="39">
                  <c:v>1939.0309215480811</c:v>
                </c:pt>
                <c:pt idx="40">
                  <c:v>1654.7119629764566</c:v>
                </c:pt>
                <c:pt idx="41">
                  <c:v>1407.6448259596436</c:v>
                </c:pt>
                <c:pt idx="42">
                  <c:v>1090.8076569213954</c:v>
                </c:pt>
                <c:pt idx="43">
                  <c:v>798.29074173168192</c:v>
                </c:pt>
                <c:pt idx="44">
                  <c:v>531.24668621350429</c:v>
                </c:pt>
                <c:pt idx="45">
                  <c:v>202.2984536493168</c:v>
                </c:pt>
                <c:pt idx="46">
                  <c:v>-57.823522621336451</c:v>
                </c:pt>
                <c:pt idx="47">
                  <c:v>-325.88919279834954</c:v>
                </c:pt>
                <c:pt idx="48">
                  <c:v>-699.6429996220977</c:v>
                </c:pt>
                <c:pt idx="49">
                  <c:v>-936.0547992685315</c:v>
                </c:pt>
                <c:pt idx="50">
                  <c:v>-1265.8131242643867</c:v>
                </c:pt>
                <c:pt idx="51">
                  <c:v>-1503.3241181704434</c:v>
                </c:pt>
                <c:pt idx="52">
                  <c:v>-1859.5380098362366</c:v>
                </c:pt>
                <c:pt idx="53">
                  <c:v>-2091.608548468379</c:v>
                </c:pt>
                <c:pt idx="54">
                  <c:v>-2393.6311278762223</c:v>
                </c:pt>
                <c:pt idx="55">
                  <c:v>-2637.1751878305076</c:v>
                </c:pt>
                <c:pt idx="56">
                  <c:v>-2995.6121660007775</c:v>
                </c:pt>
                <c:pt idx="57">
                  <c:v>-3165.9284906136672</c:v>
                </c:pt>
                <c:pt idx="58">
                  <c:v>-3514.3659333416581</c:v>
                </c:pt>
                <c:pt idx="59">
                  <c:v>-3687.4605159107232</c:v>
                </c:pt>
                <c:pt idx="60">
                  <c:v>-3998.2300715668462</c:v>
                </c:pt>
                <c:pt idx="61">
                  <c:v>-4222.2729276357932</c:v>
                </c:pt>
                <c:pt idx="62">
                  <c:v>-4440.0379737868061</c:v>
                </c:pt>
                <c:pt idx="63">
                  <c:v>-4678.3989343271242</c:v>
                </c:pt>
                <c:pt idx="64">
                  <c:v>-4836.2974207371444</c:v>
                </c:pt>
                <c:pt idx="65">
                  <c:v>-5144.4653995901754</c:v>
                </c:pt>
                <c:pt idx="66">
                  <c:v>-5234.6091673399569</c:v>
                </c:pt>
                <c:pt idx="67">
                  <c:v>-5516.1101124278066</c:v>
                </c:pt>
                <c:pt idx="68">
                  <c:v>-5634.1744659171818</c:v>
                </c:pt>
                <c:pt idx="69">
                  <c:v>-5782.5035940269227</c:v>
                </c:pt>
                <c:pt idx="70">
                  <c:v>-5950.9422090331791</c:v>
                </c:pt>
                <c:pt idx="71">
                  <c:v>-6131.798024453572</c:v>
                </c:pt>
                <c:pt idx="72">
                  <c:v>-6206.0556488443835</c:v>
                </c:pt>
                <c:pt idx="73">
                  <c:v>-6333.4345541740477</c:v>
                </c:pt>
                <c:pt idx="74">
                  <c:v>-6457.6252841411915</c:v>
                </c:pt>
                <c:pt idx="75">
                  <c:v>-6486.0362022947666</c:v>
                </c:pt>
                <c:pt idx="76">
                  <c:v>-6584.5498585992536</c:v>
                </c:pt>
                <c:pt idx="77">
                  <c:v>-6630.3705503613019</c:v>
                </c:pt>
                <c:pt idx="78">
                  <c:v>-6617.6478169487964</c:v>
                </c:pt>
                <c:pt idx="79">
                  <c:v>-6604.2502355194374</c:v>
                </c:pt>
                <c:pt idx="80">
                  <c:v>-6606.1230413302546</c:v>
                </c:pt>
                <c:pt idx="81">
                  <c:v>-6627.1465180077503</c:v>
                </c:pt>
                <c:pt idx="82">
                  <c:v>-6480.5146624328481</c:v>
                </c:pt>
                <c:pt idx="83">
                  <c:v>-6357.34823451587</c:v>
                </c:pt>
                <c:pt idx="84">
                  <c:v>-6382.5787467281625</c:v>
                </c:pt>
                <c:pt idx="85">
                  <c:v>-6088.9954123513162</c:v>
                </c:pt>
                <c:pt idx="86">
                  <c:v>-5914.2697880223059</c:v>
                </c:pt>
                <c:pt idx="87">
                  <c:v>-5754.7905811941964</c:v>
                </c:pt>
              </c:numCache>
            </c:numRef>
          </c:yVal>
          <c:smooth val="0"/>
          <c:extLst>
            <c:ext xmlns:c16="http://schemas.microsoft.com/office/drawing/2014/chart" uri="{C3380CC4-5D6E-409C-BE32-E72D297353CC}">
              <c16:uniqueId val="{00000004-B7DE-4C9A-81C2-5A2D18B8CFC0}"/>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Standart Feder</a:t>
            </a:r>
          </a:p>
        </c:rich>
      </c:tx>
      <c:overlay val="0"/>
    </c:title>
    <c:autoTitleDeleted val="0"/>
    <c:plotArea>
      <c:layout/>
      <c:scatterChart>
        <c:scatterStyle val="lineMarker"/>
        <c:varyColors val="0"/>
        <c:ser>
          <c:idx val="1"/>
          <c:order val="0"/>
          <c:tx>
            <c:v>Feder</c:v>
          </c:tx>
          <c:spPr>
            <a:ln w="28575">
              <a:noFill/>
            </a:ln>
          </c:spPr>
          <c:yVal>
            <c:numRef>
              <c:f>'Kraft 60 GR'!$AN$2:$AN$89</c:f>
              <c:numCache>
                <c:formatCode>General</c:formatCode>
                <c:ptCount val="88"/>
                <c:pt idx="0">
                  <c:v>-9908.1032884366177</c:v>
                </c:pt>
                <c:pt idx="1">
                  <c:v>-8791.3322123022808</c:v>
                </c:pt>
                <c:pt idx="2">
                  <c:v>-7781.2787942595851</c:v>
                </c:pt>
                <c:pt idx="3">
                  <c:v>-6636.7566108980727</c:v>
                </c:pt>
                <c:pt idx="4">
                  <c:v>-5522.3965159178979</c:v>
                </c:pt>
                <c:pt idx="5">
                  <c:v>-4320.1478375203942</c:v>
                </c:pt>
                <c:pt idx="6">
                  <c:v>-3146.4651551947109</c:v>
                </c:pt>
                <c:pt idx="7">
                  <c:v>-1953.7775509523844</c:v>
                </c:pt>
                <c:pt idx="8">
                  <c:v>-687.29523799146716</c:v>
                </c:pt>
                <c:pt idx="9">
                  <c:v>566.72986388943514</c:v>
                </c:pt>
                <c:pt idx="10">
                  <c:v>1813.0446357006444</c:v>
                </c:pt>
                <c:pt idx="11">
                  <c:v>3089.6041167860317</c:v>
                </c:pt>
                <c:pt idx="12">
                  <c:v>4377.1120126720198</c:v>
                </c:pt>
                <c:pt idx="13">
                  <c:v>5638.262828370498</c:v>
                </c:pt>
                <c:pt idx="14">
                  <c:v>6903.6336732637001</c:v>
                </c:pt>
                <c:pt idx="15">
                  <c:v>8171.9627664746831</c:v>
                </c:pt>
                <c:pt idx="16">
                  <c:v>9415.1542688075497</c:v>
                </c:pt>
                <c:pt idx="17">
                  <c:v>10673.679081580414</c:v>
                </c:pt>
                <c:pt idx="18">
                  <c:v>11916.332156567843</c:v>
                </c:pt>
                <c:pt idx="19">
                  <c:v>13091.295087091943</c:v>
                </c:pt>
                <c:pt idx="20">
                  <c:v>14291.543349198697</c:v>
                </c:pt>
                <c:pt idx="21">
                  <c:v>15495.131637518407</c:v>
                </c:pt>
                <c:pt idx="22">
                  <c:v>16710.357052318868</c:v>
                </c:pt>
                <c:pt idx="23">
                  <c:v>17868.889039959424</c:v>
                </c:pt>
                <c:pt idx="24">
                  <c:v>18996.701529722559</c:v>
                </c:pt>
                <c:pt idx="25">
                  <c:v>20182.906205678883</c:v>
                </c:pt>
                <c:pt idx="26">
                  <c:v>21287.046308681365</c:v>
                </c:pt>
                <c:pt idx="27">
                  <c:v>22415.981614836164</c:v>
                </c:pt>
                <c:pt idx="28">
                  <c:v>23490.073987445063</c:v>
                </c:pt>
                <c:pt idx="29">
                  <c:v>24592.730380872988</c:v>
                </c:pt>
                <c:pt idx="30">
                  <c:v>25661.564644301412</c:v>
                </c:pt>
                <c:pt idx="31">
                  <c:v>26710.265221661452</c:v>
                </c:pt>
                <c:pt idx="32">
                  <c:v>27750.291552452323</c:v>
                </c:pt>
                <c:pt idx="33">
                  <c:v>28805.024956202298</c:v>
                </c:pt>
                <c:pt idx="34">
                  <c:v>29789.519103887826</c:v>
                </c:pt>
                <c:pt idx="35">
                  <c:v>30797.237356302285</c:v>
                </c:pt>
                <c:pt idx="36">
                  <c:v>31792.603795248022</c:v>
                </c:pt>
                <c:pt idx="37">
                  <c:v>32749.172563126853</c:v>
                </c:pt>
                <c:pt idx="38">
                  <c:v>33705.146152444693</c:v>
                </c:pt>
                <c:pt idx="39">
                  <c:v>34642.907094763636</c:v>
                </c:pt>
                <c:pt idx="40">
                  <c:v>35564.275395173216</c:v>
                </c:pt>
                <c:pt idx="41">
                  <c:v>36454.416323371828</c:v>
                </c:pt>
                <c:pt idx="42">
                  <c:v>37361.764368585624</c:v>
                </c:pt>
                <c:pt idx="43">
                  <c:v>38232.086794975454</c:v>
                </c:pt>
                <c:pt idx="44">
                  <c:v>39076.009533450262</c:v>
                </c:pt>
                <c:pt idx="45">
                  <c:v>39936.031140780586</c:v>
                </c:pt>
                <c:pt idx="46">
                  <c:v>40726.932013328267</c:v>
                </c:pt>
                <c:pt idx="47">
                  <c:v>41514.161170407293</c:v>
                </c:pt>
                <c:pt idx="48">
                  <c:v>42347.58051275937</c:v>
                </c:pt>
                <c:pt idx="49">
                  <c:v>43069.475862201223</c:v>
                </c:pt>
                <c:pt idx="50">
                  <c:v>43839.821349815611</c:v>
                </c:pt>
                <c:pt idx="51">
                  <c:v>44527.438724488529</c:v>
                </c:pt>
                <c:pt idx="52">
                  <c:v>45280.232278452902</c:v>
                </c:pt>
                <c:pt idx="53">
                  <c:v>45925.16927686322</c:v>
                </c:pt>
                <c:pt idx="54">
                  <c:v>46605.728376424071</c:v>
                </c:pt>
                <c:pt idx="55">
                  <c:v>47227.852121169875</c:v>
                </c:pt>
                <c:pt idx="56">
                  <c:v>47910.169130997012</c:v>
                </c:pt>
                <c:pt idx="57">
                  <c:v>48444.661707971572</c:v>
                </c:pt>
                <c:pt idx="58">
                  <c:v>49085.361677628767</c:v>
                </c:pt>
                <c:pt idx="59">
                  <c:v>49585.998865678099</c:v>
                </c:pt>
                <c:pt idx="60">
                  <c:v>50168.39185351201</c:v>
                </c:pt>
                <c:pt idx="61">
                  <c:v>50667.669492698144</c:v>
                </c:pt>
                <c:pt idx="62">
                  <c:v>51145.908212165392</c:v>
                </c:pt>
                <c:pt idx="63">
                  <c:v>51627.883213869049</c:v>
                </c:pt>
                <c:pt idx="64">
                  <c:v>52024.191937369433</c:v>
                </c:pt>
                <c:pt idx="65">
                  <c:v>52517.591665092514</c:v>
                </c:pt>
                <c:pt idx="66">
                  <c:v>52837.89718790292</c:v>
                </c:pt>
                <c:pt idx="67">
                  <c:v>53274.476271822474</c:v>
                </c:pt>
                <c:pt idx="68">
                  <c:v>53581.21901735862</c:v>
                </c:pt>
                <c:pt idx="69">
                  <c:v>53888.288502112635</c:v>
                </c:pt>
                <c:pt idx="70">
                  <c:v>54191.101924794537</c:v>
                </c:pt>
                <c:pt idx="71">
                  <c:v>54490.374621098883</c:v>
                </c:pt>
                <c:pt idx="72">
                  <c:v>54687.603730200513</c:v>
                </c:pt>
                <c:pt idx="73">
                  <c:v>54913.546994762539</c:v>
                </c:pt>
                <c:pt idx="74">
                  <c:v>55114.743468089291</c:v>
                </c:pt>
                <c:pt idx="75">
                  <c:v>55231.687979720788</c:v>
                </c:pt>
                <c:pt idx="76">
                  <c:v>55375.045309030669</c:v>
                </c:pt>
                <c:pt idx="77">
                  <c:v>55468.694882886128</c:v>
                </c:pt>
                <c:pt idx="78">
                  <c:v>55501.371145287434</c:v>
                </c:pt>
                <c:pt idx="79">
                  <c:v>55510.087245081348</c:v>
                </c:pt>
                <c:pt idx="80">
                  <c:v>55516.127258372209</c:v>
                </c:pt>
                <c:pt idx="81">
                  <c:v>55517.077710332786</c:v>
                </c:pt>
                <c:pt idx="82">
                  <c:v>55373.383667841568</c:v>
                </c:pt>
                <c:pt idx="83">
                  <c:v>55234.628253922412</c:v>
                </c:pt>
                <c:pt idx="84">
                  <c:v>55179.730834591646</c:v>
                </c:pt>
                <c:pt idx="85">
                  <c:v>54871.983026314236</c:v>
                </c:pt>
                <c:pt idx="86">
                  <c:v>54633.005418248271</c:v>
                </c:pt>
                <c:pt idx="87">
                  <c:v>54382.94557478105</c:v>
                </c:pt>
              </c:numCache>
            </c:numRef>
          </c:yVal>
          <c:smooth val="0"/>
          <c:extLst>
            <c:ext xmlns:c16="http://schemas.microsoft.com/office/drawing/2014/chart" uri="{C3380CC4-5D6E-409C-BE32-E72D297353CC}">
              <c16:uniqueId val="{00000000-4109-4D28-B4AE-8CD7F9170A9E}"/>
            </c:ext>
          </c:extLst>
        </c:ser>
        <c:ser>
          <c:idx val="2"/>
          <c:order val="1"/>
          <c:tx>
            <c:v>Türe</c:v>
          </c:tx>
          <c:spPr>
            <a:ln w="28575">
              <a:noFill/>
            </a:ln>
          </c:spPr>
          <c:yVal>
            <c:numRef>
              <c:f>'Kraft 60 GR'!$AO$2:$AO$89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4109-4D28-B4AE-8CD7F9170A9E}"/>
            </c:ext>
          </c:extLst>
        </c:ser>
        <c:ser>
          <c:idx val="3"/>
          <c:order val="2"/>
          <c:tx>
            <c:v>Dekor</c:v>
          </c:tx>
          <c:spPr>
            <a:ln w="28575">
              <a:noFill/>
            </a:ln>
          </c:spPr>
          <c:yVal>
            <c:numRef>
              <c:f>'Kraft 60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4109-4D28-B4AE-8CD7F9170A9E}"/>
            </c:ext>
          </c:extLst>
        </c:ser>
        <c:ser>
          <c:idx val="4"/>
          <c:order val="3"/>
          <c:tx>
            <c:v>Gewicht</c:v>
          </c:tx>
          <c:spPr>
            <a:ln w="28575">
              <a:noFill/>
            </a:ln>
          </c:spPr>
          <c:yVal>
            <c:numRef>
              <c:f>'Kraft 60 GR'!$AQ$2:$AQ$89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4109-4D28-B4AE-8CD7F9170A9E}"/>
            </c:ext>
          </c:extLst>
        </c:ser>
        <c:ser>
          <c:idx val="0"/>
          <c:order val="4"/>
          <c:tx>
            <c:v>Gesamt</c:v>
          </c:tx>
          <c:spPr>
            <a:ln w="28575">
              <a:noFill/>
            </a:ln>
          </c:spPr>
          <c:yVal>
            <c:numRef>
              <c:f>'Kraft 60 GR'!$AR$2:$AR$89</c:f>
              <c:numCache>
                <c:formatCode>General</c:formatCode>
                <c:ptCount val="88"/>
                <c:pt idx="0">
                  <c:v>4253.4163308052803</c:v>
                </c:pt>
                <c:pt idx="1">
                  <c:v>3669.1094365198869</c:v>
                </c:pt>
                <c:pt idx="2">
                  <c:v>3363.5652068901418</c:v>
                </c:pt>
                <c:pt idx="3">
                  <c:v>3008.4773062835284</c:v>
                </c:pt>
                <c:pt idx="4">
                  <c:v>2824.8698017405159</c:v>
                </c:pt>
                <c:pt idx="5">
                  <c:v>2660.704448964123</c:v>
                </c:pt>
                <c:pt idx="6">
                  <c:v>2653.6117035575271</c:v>
                </c:pt>
                <c:pt idx="7">
                  <c:v>2749.1662502864865</c:v>
                </c:pt>
                <c:pt idx="8">
                  <c:v>2818.5060009906765</c:v>
                </c:pt>
                <c:pt idx="9">
                  <c:v>3002.3082071035142</c:v>
                </c:pt>
                <c:pt idx="10">
                  <c:v>3238.8721891311593</c:v>
                </c:pt>
                <c:pt idx="11">
                  <c:v>3483.5232822182629</c:v>
                </c:pt>
                <c:pt idx="12">
                  <c:v>3745.1472336506304</c:v>
                </c:pt>
                <c:pt idx="13">
                  <c:v>4058.2735978658784</c:v>
                </c:pt>
                <c:pt idx="14">
                  <c:v>4347.803177069628</c:v>
                </c:pt>
                <c:pt idx="15">
                  <c:v>4649.1172423787912</c:v>
                </c:pt>
                <c:pt idx="16">
                  <c:v>4943.1322189288985</c:v>
                </c:pt>
                <c:pt idx="17">
                  <c:v>5212.8970005178508</c:v>
                </c:pt>
                <c:pt idx="18">
                  <c:v>5474.4332595350697</c:v>
                </c:pt>
                <c:pt idx="19">
                  <c:v>5773.9282806494939</c:v>
                </c:pt>
                <c:pt idx="20">
                  <c:v>6008.844386743609</c:v>
                </c:pt>
                <c:pt idx="21">
                  <c:v>6227.9570047920861</c:v>
                </c:pt>
                <c:pt idx="22">
                  <c:v>6398.5365247795598</c:v>
                </c:pt>
                <c:pt idx="23">
                  <c:v>6595.9738106669174</c:v>
                </c:pt>
                <c:pt idx="24">
                  <c:v>6776.3520562456579</c:v>
                </c:pt>
                <c:pt idx="25">
                  <c:v>6892.6390495385058</c:v>
                </c:pt>
                <c:pt idx="26">
                  <c:v>7039.4049239873384</c:v>
                </c:pt>
                <c:pt idx="27">
                  <c:v>7131.6891513535666</c:v>
                </c:pt>
                <c:pt idx="28">
                  <c:v>7259.4946835908522</c:v>
                </c:pt>
                <c:pt idx="29">
                  <c:v>7328.4985658230689</c:v>
                </c:pt>
                <c:pt idx="30">
                  <c:v>7389.3535981927998</c:v>
                </c:pt>
                <c:pt idx="31">
                  <c:v>7451.4093935884011</c:v>
                </c:pt>
                <c:pt idx="32">
                  <c:v>7501.0261508778676</c:v>
                </c:pt>
                <c:pt idx="33">
                  <c:v>7493.7581249992618</c:v>
                </c:pt>
                <c:pt idx="34">
                  <c:v>7547.9670975877889</c:v>
                </c:pt>
                <c:pt idx="35">
                  <c:v>7546.4685712529608</c:v>
                </c:pt>
                <c:pt idx="36">
                  <c:v>7531.6107461529718</c:v>
                </c:pt>
                <c:pt idx="37">
                  <c:v>7530.0556430590041</c:v>
                </c:pt>
                <c:pt idx="38">
                  <c:v>7512.223331112029</c:v>
                </c:pt>
                <c:pt idx="39">
                  <c:v>7490.2708825588779</c:v>
                </c:pt>
                <c:pt idx="40">
                  <c:v>7447.0533207913322</c:v>
                </c:pt>
                <c:pt idx="41">
                  <c:v>7438.4238875865194</c:v>
                </c:pt>
                <c:pt idx="42">
                  <c:v>7364.9478021866889</c:v>
                </c:pt>
                <c:pt idx="43">
                  <c:v>7311.5788961042344</c:v>
                </c:pt>
                <c:pt idx="44">
                  <c:v>7281.0876111940088</c:v>
                </c:pt>
                <c:pt idx="45">
                  <c:v>7192.6925864905279</c:v>
                </c:pt>
                <c:pt idx="46">
                  <c:v>7162.4172774104154</c:v>
                </c:pt>
                <c:pt idx="47">
                  <c:v>7124.6102643894483</c:v>
                </c:pt>
                <c:pt idx="48">
                  <c:v>6990.0851379509186</c:v>
                </c:pt>
                <c:pt idx="49">
                  <c:v>6973.7705572892373</c:v>
                </c:pt>
                <c:pt idx="50">
                  <c:v>6873.4399562340113</c:v>
                </c:pt>
                <c:pt idx="51">
                  <c:v>6850.4223144921707</c:v>
                </c:pt>
                <c:pt idx="52">
                  <c:v>6721.2011700664734</c:v>
                </c:pt>
                <c:pt idx="53">
                  <c:v>6696.0346158615939</c:v>
                </c:pt>
                <c:pt idx="54">
                  <c:v>6607.5605413471785</c:v>
                </c:pt>
                <c:pt idx="55">
                  <c:v>6566.3631011422476</c:v>
                </c:pt>
                <c:pt idx="56">
                  <c:v>6421.6993037351785</c:v>
                </c:pt>
                <c:pt idx="57">
                  <c:v>6436.1910088298682</c:v>
                </c:pt>
                <c:pt idx="58">
                  <c:v>6292.9375170675703</c:v>
                </c:pt>
                <c:pt idx="59">
                  <c:v>6296.8975720573289</c:v>
                </c:pt>
                <c:pt idx="60">
                  <c:v>6178.8837508300858</c:v>
                </c:pt>
                <c:pt idx="61">
                  <c:v>6130.4105826697923</c:v>
                </c:pt>
                <c:pt idx="62">
                  <c:v>6083.1733162254677</c:v>
                </c:pt>
                <c:pt idx="63">
                  <c:v>6015.3992210772703</c:v>
                </c:pt>
                <c:pt idx="64">
                  <c:v>6009.5868690550415</c:v>
                </c:pt>
                <c:pt idx="65">
                  <c:v>5872.8262794324328</c:v>
                </c:pt>
                <c:pt idx="66">
                  <c:v>5917.1512089371317</c:v>
                </c:pt>
                <c:pt idx="67">
                  <c:v>5793.4862542193077</c:v>
                </c:pt>
                <c:pt idx="68">
                  <c:v>5805.0051070164118</c:v>
                </c:pt>
                <c:pt idx="69">
                  <c:v>5785.1569588771381</c:v>
                </c:pt>
                <c:pt idx="70">
                  <c:v>5743.2405530614487</c:v>
                </c:pt>
                <c:pt idx="71">
                  <c:v>5687.128584764163</c:v>
                </c:pt>
                <c:pt idx="72">
                  <c:v>5714.452509593204</c:v>
                </c:pt>
                <c:pt idx="73">
                  <c:v>5693.6457639298605</c:v>
                </c:pt>
                <c:pt idx="74">
                  <c:v>5669.5365020839818</c:v>
                </c:pt>
                <c:pt idx="75">
                  <c:v>5721.4487685702406</c:v>
                </c:pt>
                <c:pt idx="76">
                  <c:v>5707.8382988723388</c:v>
                </c:pt>
                <c:pt idx="77">
                  <c:v>5734.654744594598</c:v>
                </c:pt>
                <c:pt idx="78">
                  <c:v>5805.1160556313771</c:v>
                </c:pt>
                <c:pt idx="79">
                  <c:v>5869.5285459659135</c:v>
                </c:pt>
                <c:pt idx="80">
                  <c:v>5916.6637069803037</c:v>
                </c:pt>
                <c:pt idx="81">
                  <c:v>5942.1945826056763</c:v>
                </c:pt>
                <c:pt idx="82">
                  <c:v>6101.3434499783471</c:v>
                </c:pt>
                <c:pt idx="83">
                  <c:v>6236.5631011220903</c:v>
                </c:pt>
                <c:pt idx="84">
                  <c:v>6241.0787361828625</c:v>
                </c:pt>
                <c:pt idx="85">
                  <c:v>6505.2571972377336</c:v>
                </c:pt>
                <c:pt idx="86">
                  <c:v>6664.6401321683443</c:v>
                </c:pt>
                <c:pt idx="87">
                  <c:v>6804.7600274474098</c:v>
                </c:pt>
              </c:numCache>
            </c:numRef>
          </c:yVal>
          <c:smooth val="0"/>
          <c:extLst>
            <c:ext xmlns:c16="http://schemas.microsoft.com/office/drawing/2014/chart" uri="{C3380CC4-5D6E-409C-BE32-E72D297353CC}">
              <c16:uniqueId val="{00000004-4109-4D28-B4AE-8CD7F9170A9E}"/>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C6F8-40BB-8DBE-E080A83864B2}"/>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C6F8-40BB-8DBE-E080A83864B2}"/>
            </c:ext>
          </c:extLst>
        </c:ser>
        <c:ser>
          <c:idx val="2"/>
          <c:order val="2"/>
          <c:tx>
            <c:v>D</c:v>
          </c:tx>
          <c:spPr>
            <a:ln w="28575">
              <a:noFill/>
            </a:ln>
          </c:spPr>
          <c:xVal>
            <c:numRef>
              <c:f>'Kraft 55 NR'!$Q$2:$Q$89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C6F8-40BB-8DBE-E080A83864B2}"/>
            </c:ext>
          </c:extLst>
        </c:ser>
        <c:ser>
          <c:idx val="3"/>
          <c:order val="3"/>
          <c:tx>
            <c:v>E</c:v>
          </c:tx>
          <c:spPr>
            <a:ln w="28575">
              <a:noFill/>
            </a:ln>
          </c:spPr>
          <c:xVal>
            <c:numRef>
              <c:f>'Kraft 55 NR'!$T$2:$T$90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C6F8-40BB-8DBE-E080A83864B2}"/>
            </c:ext>
          </c:extLst>
        </c:ser>
        <c:ser>
          <c:idx val="4"/>
          <c:order val="4"/>
          <c:tx>
            <c:v>G</c:v>
          </c:tx>
          <c:spPr>
            <a:ln w="28575">
              <a:noFill/>
            </a:ln>
          </c:spPr>
          <c:xVal>
            <c:numRef>
              <c:f>'Kraft 55 NR'!$Y$2:$Y$90</c:f>
              <c:numCache>
                <c:formatCode>General</c:formatCode>
                <c:ptCount val="89"/>
                <c:pt idx="0">
                  <c:v>-17.5</c:v>
                </c:pt>
                <c:pt idx="1">
                  <c:v>-10.815479799999999</c:v>
                </c:pt>
                <c:pt idx="2">
                  <c:v>-4.1976870000000002</c:v>
                </c:pt>
                <c:pt idx="3">
                  <c:v>2.3500557999999963</c:v>
                </c:pt>
                <c:pt idx="4">
                  <c:v>8.8150712000000002</c:v>
                </c:pt>
                <c:pt idx="5">
                  <c:v>15.193059200000004</c:v>
                </c:pt>
                <c:pt idx="6">
                  <c:v>21.475692399999996</c:v>
                </c:pt>
                <c:pt idx="7">
                  <c:v>27.667948200000001</c:v>
                </c:pt>
                <c:pt idx="8">
                  <c:v>33.772526600000006</c:v>
                </c:pt>
                <c:pt idx="9">
                  <c:v>39.778772799999992</c:v>
                </c:pt>
                <c:pt idx="10">
                  <c:v>45.692086800000013</c:v>
                </c:pt>
                <c:pt idx="11">
                  <c:v>51.5273234</c:v>
                </c:pt>
                <c:pt idx="12">
                  <c:v>57.272650400000003</c:v>
                </c:pt>
                <c:pt idx="13">
                  <c:v>62.933717800000004</c:v>
                </c:pt>
                <c:pt idx="14">
                  <c:v>68.527780399999997</c:v>
                </c:pt>
                <c:pt idx="15">
                  <c:v>74.047233399999982</c:v>
                </c:pt>
                <c:pt idx="16">
                  <c:v>79.497776800000011</c:v>
                </c:pt>
                <c:pt idx="17">
                  <c:v>84.883360599999989</c:v>
                </c:pt>
                <c:pt idx="18">
                  <c:v>90.202407399999998</c:v>
                </c:pt>
                <c:pt idx="19">
                  <c:v>95.459217199999983</c:v>
                </c:pt>
                <c:pt idx="20">
                  <c:v>100.66141739999999</c:v>
                </c:pt>
                <c:pt idx="21">
                  <c:v>105.80175319999998</c:v>
                </c:pt>
                <c:pt idx="22">
                  <c:v>110.88820200000001</c:v>
                </c:pt>
                <c:pt idx="23">
                  <c:v>115.92241379999999</c:v>
                </c:pt>
                <c:pt idx="24">
                  <c:v>120.8951338</c:v>
                </c:pt>
                <c:pt idx="25">
                  <c:v>125.8133394</c:v>
                </c:pt>
                <c:pt idx="26">
                  <c:v>130.67898060000002</c:v>
                </c:pt>
                <c:pt idx="27">
                  <c:v>135.48613</c:v>
                </c:pt>
                <c:pt idx="28">
                  <c:v>140.23778759999999</c:v>
                </c:pt>
                <c:pt idx="29">
                  <c:v>144.9329534</c:v>
                </c:pt>
                <c:pt idx="30">
                  <c:v>149.56729999999999</c:v>
                </c:pt>
                <c:pt idx="31">
                  <c:v>154.14715480000001</c:v>
                </c:pt>
                <c:pt idx="32">
                  <c:v>158.66654039999997</c:v>
                </c:pt>
                <c:pt idx="33">
                  <c:v>163.1264568</c:v>
                </c:pt>
                <c:pt idx="34">
                  <c:v>167.52790399999998</c:v>
                </c:pt>
                <c:pt idx="35">
                  <c:v>171.86290460000001</c:v>
                </c:pt>
                <c:pt idx="36">
                  <c:v>176.13380860000001</c:v>
                </c:pt>
                <c:pt idx="37">
                  <c:v>180.3455434</c:v>
                </c:pt>
                <c:pt idx="38">
                  <c:v>184.4869042</c:v>
                </c:pt>
                <c:pt idx="39">
                  <c:v>188.56346839999998</c:v>
                </c:pt>
                <c:pt idx="40">
                  <c:v>192.57558600000002</c:v>
                </c:pt>
                <c:pt idx="41">
                  <c:v>196.51100219999998</c:v>
                </c:pt>
                <c:pt idx="42">
                  <c:v>200.3759944</c:v>
                </c:pt>
                <c:pt idx="43">
                  <c:v>204.17618999999999</c:v>
                </c:pt>
                <c:pt idx="44">
                  <c:v>207.90003420000002</c:v>
                </c:pt>
                <c:pt idx="45">
                  <c:v>211.54712700000002</c:v>
                </c:pt>
                <c:pt idx="46">
                  <c:v>215.12942319999996</c:v>
                </c:pt>
                <c:pt idx="47">
                  <c:v>218.62276319999998</c:v>
                </c:pt>
                <c:pt idx="48">
                  <c:v>222.03900179999999</c:v>
                </c:pt>
                <c:pt idx="49">
                  <c:v>225.38516639999997</c:v>
                </c:pt>
                <c:pt idx="50">
                  <c:v>228.6416748</c:v>
                </c:pt>
                <c:pt idx="51">
                  <c:v>231.82705920000001</c:v>
                </c:pt>
                <c:pt idx="52">
                  <c:v>234.9227874</c:v>
                </c:pt>
                <c:pt idx="53">
                  <c:v>237.93648680000001</c:v>
                </c:pt>
                <c:pt idx="54">
                  <c:v>240.86545740000003</c:v>
                </c:pt>
                <c:pt idx="55">
                  <c:v>243.71139919999996</c:v>
                </c:pt>
                <c:pt idx="56">
                  <c:v>246.46763479999998</c:v>
                </c:pt>
                <c:pt idx="57">
                  <c:v>249.14119159999996</c:v>
                </c:pt>
                <c:pt idx="58">
                  <c:v>251.72369220000002</c:v>
                </c:pt>
                <c:pt idx="59">
                  <c:v>254.21753659999993</c:v>
                </c:pt>
                <c:pt idx="60">
                  <c:v>256.62032480000005</c:v>
                </c:pt>
                <c:pt idx="61">
                  <c:v>258.9341068</c:v>
                </c:pt>
                <c:pt idx="62">
                  <c:v>261.15155519999996</c:v>
                </c:pt>
                <c:pt idx="63">
                  <c:v>263.27829740000004</c:v>
                </c:pt>
                <c:pt idx="64">
                  <c:v>265.31533339999999</c:v>
                </c:pt>
                <c:pt idx="65">
                  <c:v>267.24905840000002</c:v>
                </c:pt>
                <c:pt idx="66">
                  <c:v>269.09342719999995</c:v>
                </c:pt>
                <c:pt idx="67">
                  <c:v>270.84041239999999</c:v>
                </c:pt>
                <c:pt idx="68">
                  <c:v>272.49141399999996</c:v>
                </c:pt>
                <c:pt idx="69">
                  <c:v>274.03975459999998</c:v>
                </c:pt>
                <c:pt idx="70">
                  <c:v>275.49668899999995</c:v>
                </c:pt>
                <c:pt idx="71">
                  <c:v>276.85658979999999</c:v>
                </c:pt>
                <c:pt idx="72">
                  <c:v>278.1141796</c:v>
                </c:pt>
                <c:pt idx="73">
                  <c:v>279.26775839999999</c:v>
                </c:pt>
                <c:pt idx="74">
                  <c:v>280.32430359999995</c:v>
                </c:pt>
                <c:pt idx="75">
                  <c:v>281.27783779999999</c:v>
                </c:pt>
                <c:pt idx="76">
                  <c:v>282.13298839999999</c:v>
                </c:pt>
                <c:pt idx="77">
                  <c:v>282.87850059999994</c:v>
                </c:pt>
                <c:pt idx="78">
                  <c:v>283.52627919999998</c:v>
                </c:pt>
                <c:pt idx="79">
                  <c:v>284.07532419999995</c:v>
                </c:pt>
                <c:pt idx="80">
                  <c:v>284.50775340000001</c:v>
                </c:pt>
                <c:pt idx="81">
                  <c:v>284.84209899999996</c:v>
                </c:pt>
                <c:pt idx="82">
                  <c:v>285.07143359999998</c:v>
                </c:pt>
                <c:pt idx="83">
                  <c:v>285.19470719999998</c:v>
                </c:pt>
                <c:pt idx="84">
                  <c:v>285.21291980000001</c:v>
                </c:pt>
                <c:pt idx="85">
                  <c:v>285.11949399999997</c:v>
                </c:pt>
                <c:pt idx="86">
                  <c:v>284.92493459999997</c:v>
                </c:pt>
                <c:pt idx="87">
                  <c:v>284.61703679999999</c:v>
                </c:pt>
                <c:pt idx="88">
                  <c:v>284.20207800000003</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C6F8-40BB-8DBE-E080A83864B2}"/>
            </c:ext>
          </c:extLst>
        </c:ser>
        <c:ser>
          <c:idx val="5"/>
          <c:order val="5"/>
          <c:tx>
            <c:v>H</c:v>
          </c:tx>
          <c:spPr>
            <a:ln w="28575">
              <a:noFill/>
            </a:ln>
          </c:spPr>
          <c:xVal>
            <c:numRef>
              <c:f>'Kraft 55 NR'!$AG$2:$AG$89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C6F8-40BB-8DBE-E080A83864B2}"/>
            </c:ext>
          </c:extLst>
        </c:ser>
        <c:ser>
          <c:idx val="6"/>
          <c:order val="6"/>
          <c:tx>
            <c:v>F</c:v>
          </c:tx>
          <c:spPr>
            <a:ln w="28575">
              <a:noFill/>
            </a:ln>
          </c:spPr>
          <c:xVal>
            <c:numRef>
              <c:f>'Kraft 55 NR'!$V$2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C6F8-40BB-8DBE-E080A83864B2}"/>
            </c:ext>
          </c:extLst>
        </c:ser>
        <c:ser>
          <c:idx val="7"/>
          <c:order val="7"/>
          <c:tx>
            <c:v>GD</c:v>
          </c:tx>
          <c:spPr>
            <a:ln w="28575">
              <a:noFill/>
            </a:ln>
          </c:spPr>
          <c:xVal>
            <c:numRef>
              <c:f>'Kraft 55 NR'!$AA$2:$AA$90</c:f>
              <c:numCache>
                <c:formatCode>General</c:formatCode>
                <c:ptCount val="89"/>
                <c:pt idx="0">
                  <c:v>13.4</c:v>
                </c:pt>
                <c:pt idx="1">
                  <c:v>19.016786000000003</c:v>
                </c:pt>
                <c:pt idx="2">
                  <c:v>24.55941</c:v>
                </c:pt>
                <c:pt idx="3">
                  <c:v>30.021478000000002</c:v>
                </c:pt>
                <c:pt idx="4">
                  <c:v>35.393383999999998</c:v>
                </c:pt>
                <c:pt idx="5">
                  <c:v>40.669592000000009</c:v>
                </c:pt>
                <c:pt idx="6">
                  <c:v>45.844228000000001</c:v>
                </c:pt>
                <c:pt idx="7">
                  <c:v>50.920434</c:v>
                </c:pt>
                <c:pt idx="8">
                  <c:v>55.899674000000005</c:v>
                </c:pt>
                <c:pt idx="9">
                  <c:v>60.776200000000003</c:v>
                </c:pt>
                <c:pt idx="10">
                  <c:v>65.552940000000007</c:v>
                </c:pt>
                <c:pt idx="11">
                  <c:v>70.244786000000005</c:v>
                </c:pt>
                <c:pt idx="12">
                  <c:v>74.841704000000007</c:v>
                </c:pt>
                <c:pt idx="13">
                  <c:v>79.349962000000005</c:v>
                </c:pt>
                <c:pt idx="14">
                  <c:v>83.784380000000013</c:v>
                </c:pt>
                <c:pt idx="15">
                  <c:v>88.140405999999984</c:v>
                </c:pt>
                <c:pt idx="16">
                  <c:v>92.422504000000018</c:v>
                </c:pt>
                <c:pt idx="17">
                  <c:v>96.636478000000011</c:v>
                </c:pt>
                <c:pt idx="18">
                  <c:v>100.780114</c:v>
                </c:pt>
                <c:pt idx="19">
                  <c:v>104.858948</c:v>
                </c:pt>
                <c:pt idx="20">
                  <c:v>108.87939</c:v>
                </c:pt>
                <c:pt idx="21">
                  <c:v>112.83662000000001</c:v>
                </c:pt>
                <c:pt idx="22">
                  <c:v>116.73678000000001</c:v>
                </c:pt>
                <c:pt idx="23">
                  <c:v>120.582138</c:v>
                </c:pt>
                <c:pt idx="24">
                  <c:v>124.36587400000001</c:v>
                </c:pt>
                <c:pt idx="25">
                  <c:v>128.09313</c:v>
                </c:pt>
                <c:pt idx="26">
                  <c:v>131.76771000000002</c:v>
                </c:pt>
                <c:pt idx="27">
                  <c:v>135.383668</c:v>
                </c:pt>
                <c:pt idx="28">
                  <c:v>138.94400400000001</c:v>
                </c:pt>
                <c:pt idx="29">
                  <c:v>142.44771800000001</c:v>
                </c:pt>
                <c:pt idx="30">
                  <c:v>145.89293599999999</c:v>
                </c:pt>
                <c:pt idx="31">
                  <c:v>149.28353200000004</c:v>
                </c:pt>
                <c:pt idx="32">
                  <c:v>152.615364</c:v>
                </c:pt>
                <c:pt idx="33">
                  <c:v>155.889432</c:v>
                </c:pt>
                <c:pt idx="34">
                  <c:v>159.10673599999998</c:v>
                </c:pt>
                <c:pt idx="35">
                  <c:v>162.261134</c:v>
                </c:pt>
                <c:pt idx="36">
                  <c:v>165.35435800000002</c:v>
                </c:pt>
                <c:pt idx="37">
                  <c:v>168.39135400000001</c:v>
                </c:pt>
                <c:pt idx="38">
                  <c:v>171.36149800000001</c:v>
                </c:pt>
                <c:pt idx="39">
                  <c:v>174.27100399999998</c:v>
                </c:pt>
                <c:pt idx="40">
                  <c:v>177.11960399999998</c:v>
                </c:pt>
                <c:pt idx="41">
                  <c:v>179.89747799999998</c:v>
                </c:pt>
                <c:pt idx="42">
                  <c:v>182.61030400000004</c:v>
                </c:pt>
                <c:pt idx="43">
                  <c:v>185.26249200000001</c:v>
                </c:pt>
                <c:pt idx="44">
                  <c:v>187.84368600000002</c:v>
                </c:pt>
                <c:pt idx="45">
                  <c:v>190.35595800000002</c:v>
                </c:pt>
                <c:pt idx="46">
                  <c:v>192.80759199999997</c:v>
                </c:pt>
                <c:pt idx="47">
                  <c:v>195.17867999999999</c:v>
                </c:pt>
                <c:pt idx="48">
                  <c:v>197.48111400000005</c:v>
                </c:pt>
                <c:pt idx="49">
                  <c:v>199.718232</c:v>
                </c:pt>
                <c:pt idx="50">
                  <c:v>201.87533999999999</c:v>
                </c:pt>
                <c:pt idx="51">
                  <c:v>203.96793600000001</c:v>
                </c:pt>
                <c:pt idx="52">
                  <c:v>205.98052200000004</c:v>
                </c:pt>
                <c:pt idx="53">
                  <c:v>207.91950800000001</c:v>
                </c:pt>
                <c:pt idx="54">
                  <c:v>209.78343000000001</c:v>
                </c:pt>
                <c:pt idx="55">
                  <c:v>211.57275199999998</c:v>
                </c:pt>
                <c:pt idx="56">
                  <c:v>213.28386799999998</c:v>
                </c:pt>
                <c:pt idx="57">
                  <c:v>214.92011599999998</c:v>
                </c:pt>
                <c:pt idx="58">
                  <c:v>216.47742600000004</c:v>
                </c:pt>
                <c:pt idx="59">
                  <c:v>217.95572599999997</c:v>
                </c:pt>
                <c:pt idx="60">
                  <c:v>219.35508800000002</c:v>
                </c:pt>
                <c:pt idx="61">
                  <c:v>220.67570800000001</c:v>
                </c:pt>
                <c:pt idx="62">
                  <c:v>221.912712</c:v>
                </c:pt>
                <c:pt idx="63">
                  <c:v>223.07051000000001</c:v>
                </c:pt>
                <c:pt idx="64">
                  <c:v>224.15010200000003</c:v>
                </c:pt>
                <c:pt idx="65">
                  <c:v>225.14093600000004</c:v>
                </c:pt>
                <c:pt idx="66">
                  <c:v>226.05329599999999</c:v>
                </c:pt>
                <c:pt idx="67">
                  <c:v>226.88284399999998</c:v>
                </c:pt>
                <c:pt idx="68">
                  <c:v>227.62850800000001</c:v>
                </c:pt>
                <c:pt idx="69">
                  <c:v>228.28668200000004</c:v>
                </c:pt>
                <c:pt idx="70">
                  <c:v>228.866186</c:v>
                </c:pt>
                <c:pt idx="71">
                  <c:v>229.36261000000002</c:v>
                </c:pt>
                <c:pt idx="72">
                  <c:v>229.77127600000003</c:v>
                </c:pt>
                <c:pt idx="73">
                  <c:v>230.09172000000004</c:v>
                </c:pt>
                <c:pt idx="74">
                  <c:v>230.32908400000002</c:v>
                </c:pt>
                <c:pt idx="75">
                  <c:v>230.47922600000004</c:v>
                </c:pt>
                <c:pt idx="76">
                  <c:v>230.545556</c:v>
                </c:pt>
                <c:pt idx="77">
                  <c:v>230.51925399999996</c:v>
                </c:pt>
                <c:pt idx="78">
                  <c:v>230.41040800000002</c:v>
                </c:pt>
                <c:pt idx="79">
                  <c:v>230.21801800000003</c:v>
                </c:pt>
                <c:pt idx="80">
                  <c:v>229.92785400000002</c:v>
                </c:pt>
                <c:pt idx="81">
                  <c:v>229.55541399999998</c:v>
                </c:pt>
                <c:pt idx="82">
                  <c:v>229.09375199999999</c:v>
                </c:pt>
                <c:pt idx="83">
                  <c:v>228.54367200000002</c:v>
                </c:pt>
                <c:pt idx="84">
                  <c:v>227.90617400000002</c:v>
                </c:pt>
                <c:pt idx="85">
                  <c:v>227.17404400000001</c:v>
                </c:pt>
                <c:pt idx="86">
                  <c:v>226.35844200000003</c:v>
                </c:pt>
                <c:pt idx="87">
                  <c:v>225.44774400000006</c:v>
                </c:pt>
                <c:pt idx="88">
                  <c:v>224.44762799999998</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C6F8-40BB-8DBE-E080A83864B2}"/>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scatterChart>
        <c:scatterStyle val="lineMarker"/>
        <c:varyColors val="0"/>
        <c:ser>
          <c:idx val="1"/>
          <c:order val="0"/>
          <c:tx>
            <c:v>Feder</c:v>
          </c:tx>
          <c:spPr>
            <a:ln w="28575">
              <a:noFill/>
            </a:ln>
          </c:spPr>
          <c:yVal>
            <c:numRef>
              <c:f>'Kraft 60 GR'!$AU$2:$AU$89</c:f>
              <c:numCache>
                <c:formatCode>General</c:formatCode>
                <c:ptCount val="88"/>
                <c:pt idx="0">
                  <c:v>-10815.163685696662</c:v>
                </c:pt>
                <c:pt idx="1">
                  <c:v>-9578.9610242987019</c:v>
                </c:pt>
                <c:pt idx="2">
                  <c:v>-8464.7859980490048</c:v>
                </c:pt>
                <c:pt idx="3">
                  <c:v>-7209.6620242405806</c:v>
                </c:pt>
                <c:pt idx="4">
                  <c:v>-5992.0449931984285</c:v>
                </c:pt>
                <c:pt idx="5">
                  <c:v>-4683.1883044352917</c:v>
                </c:pt>
                <c:pt idx="6">
                  <c:v>-3408.5629352068149</c:v>
                </c:pt>
                <c:pt idx="7">
                  <c:v>-2115.6463169083595</c:v>
                </c:pt>
                <c:pt idx="8">
                  <c:v>-744.14582715333631</c:v>
                </c:pt>
                <c:pt idx="9">
                  <c:v>613.69785541050646</c:v>
                </c:pt>
                <c:pt idx="10">
                  <c:v>1964.1917824876205</c:v>
                </c:pt>
                <c:pt idx="11">
                  <c:v>3349.5459193039105</c:v>
                </c:pt>
                <c:pt idx="12">
                  <c:v>4750.1005676068653</c:v>
                </c:pt>
                <c:pt idx="13">
                  <c:v>6126.4384370169864</c:v>
                </c:pt>
                <c:pt idx="14">
                  <c:v>7512.6714383646004</c:v>
                </c:pt>
                <c:pt idx="15">
                  <c:v>8908.2628555699721</c:v>
                </c:pt>
                <c:pt idx="16">
                  <c:v>10283.466877087876</c:v>
                </c:pt>
                <c:pt idx="17">
                  <c:v>11682.792147026041</c:v>
                </c:pt>
                <c:pt idx="18">
                  <c:v>13072.907354598228</c:v>
                </c:pt>
                <c:pt idx="19">
                  <c:v>14396.932260082638</c:v>
                </c:pt>
                <c:pt idx="20">
                  <c:v>15756.975258239678</c:v>
                </c:pt>
                <c:pt idx="21">
                  <c:v>17129.249933955991</c:v>
                </c:pt>
                <c:pt idx="22">
                  <c:v>18523.125197589696</c:v>
                </c:pt>
                <c:pt idx="23">
                  <c:v>19862.613022746031</c:v>
                </c:pt>
                <c:pt idx="24">
                  <c:v>21176.068087632866</c:v>
                </c:pt>
                <c:pt idx="25">
                  <c:v>22562.791235932444</c:v>
                </c:pt>
                <c:pt idx="26">
                  <c:v>23865.287000134427</c:v>
                </c:pt>
                <c:pt idx="27">
                  <c:v>25202.900187899439</c:v>
                </c:pt>
                <c:pt idx="28">
                  <c:v>26485.943811503403</c:v>
                </c:pt>
                <c:pt idx="29">
                  <c:v>27807.800822486337</c:v>
                </c:pt>
                <c:pt idx="30">
                  <c:v>29097.49637318126</c:v>
                </c:pt>
                <c:pt idx="31">
                  <c:v>30370.306719911237</c:v>
                </c:pt>
                <c:pt idx="32">
                  <c:v>31638.626199266168</c:v>
                </c:pt>
                <c:pt idx="33">
                  <c:v>32928.851182660306</c:v>
                </c:pt>
                <c:pt idx="34">
                  <c:v>34143.577853949209</c:v>
                </c:pt>
                <c:pt idx="35">
                  <c:v>35388.982660082795</c:v>
                </c:pt>
                <c:pt idx="36">
                  <c:v>36624.329092432454</c:v>
                </c:pt>
                <c:pt idx="37">
                  <c:v>37818.450009561391</c:v>
                </c:pt>
                <c:pt idx="38">
                  <c:v>39015.404491435133</c:v>
                </c:pt>
                <c:pt idx="39">
                  <c:v>40194.147055774432</c:v>
                </c:pt>
                <c:pt idx="40">
                  <c:v>41356.616752988091</c:v>
                </c:pt>
                <c:pt idx="41">
                  <c:v>42485.195384998704</c:v>
                </c:pt>
                <c:pt idx="42">
                  <c:v>43635.904513850917</c:v>
                </c:pt>
                <c:pt idx="43">
                  <c:v>44745.374949348006</c:v>
                </c:pt>
                <c:pt idx="44">
                  <c:v>45825.850458430767</c:v>
                </c:pt>
                <c:pt idx="45">
                  <c:v>46926.425273621797</c:v>
                </c:pt>
                <c:pt idx="46">
                  <c:v>47947.172813360019</c:v>
                </c:pt>
                <c:pt idx="47">
                  <c:v>48964.660627595091</c:v>
                </c:pt>
                <c:pt idx="48">
                  <c:v>50037.308650332387</c:v>
                </c:pt>
                <c:pt idx="49">
                  <c:v>50979.301218758992</c:v>
                </c:pt>
                <c:pt idx="50">
                  <c:v>51979.074430314009</c:v>
                </c:pt>
                <c:pt idx="51">
                  <c:v>52881.185157151143</c:v>
                </c:pt>
                <c:pt idx="52">
                  <c:v>53860.971458355612</c:v>
                </c:pt>
                <c:pt idx="53">
                  <c:v>54712.812441193193</c:v>
                </c:pt>
                <c:pt idx="54">
                  <c:v>55606.920045647472</c:v>
                </c:pt>
                <c:pt idx="55">
                  <c:v>56431.390410142631</c:v>
                </c:pt>
                <c:pt idx="56">
                  <c:v>57327.480600732968</c:v>
                </c:pt>
                <c:pt idx="57">
                  <c:v>58046.781207415108</c:v>
                </c:pt>
                <c:pt idx="58">
                  <c:v>58892.665128037996</c:v>
                </c:pt>
                <c:pt idx="59">
                  <c:v>59570.356953646151</c:v>
                </c:pt>
                <c:pt idx="60">
                  <c:v>60345.505675908942</c:v>
                </c:pt>
                <c:pt idx="61">
                  <c:v>61020.353003003729</c:v>
                </c:pt>
                <c:pt idx="62">
                  <c:v>61669.119502177666</c:v>
                </c:pt>
                <c:pt idx="63">
                  <c:v>62321.681369273443</c:v>
                </c:pt>
                <c:pt idx="64">
                  <c:v>62870.076227161619</c:v>
                </c:pt>
                <c:pt idx="65">
                  <c:v>63534.883344115122</c:v>
                </c:pt>
                <c:pt idx="66">
                  <c:v>63989.657564180008</c:v>
                </c:pt>
                <c:pt idx="67">
                  <c:v>64584.072638469588</c:v>
                </c:pt>
                <c:pt idx="68">
                  <c:v>65020.398590292214</c:v>
                </c:pt>
                <c:pt idx="69">
                  <c:v>65455.949055016696</c:v>
                </c:pt>
                <c:pt idx="70">
                  <c:v>65885.284686889165</c:v>
                </c:pt>
                <c:pt idx="71">
                  <c:v>66309.301230316618</c:v>
                </c:pt>
                <c:pt idx="72">
                  <c:v>66608.111888638101</c:v>
                </c:pt>
                <c:pt idx="73">
                  <c:v>66940.627312866447</c:v>
                </c:pt>
                <c:pt idx="74">
                  <c:v>67241.905254314464</c:v>
                </c:pt>
                <c:pt idx="75">
                  <c:v>67439.172950585795</c:v>
                </c:pt>
                <c:pt idx="76">
                  <c:v>67667.433466502262</c:v>
                </c:pt>
                <c:pt idx="77">
                  <c:v>67833.720177842028</c:v>
                </c:pt>
                <c:pt idx="78">
                  <c:v>67924.135017867608</c:v>
                </c:pt>
                <c:pt idx="79">
                  <c:v>67983.866026566699</c:v>
                </c:pt>
                <c:pt idx="80">
                  <c:v>68038.914006682768</c:v>
                </c:pt>
                <c:pt idx="81">
                  <c:v>68086.418810946212</c:v>
                </c:pt>
                <c:pt idx="82">
                  <c:v>67955.241780252763</c:v>
                </c:pt>
                <c:pt idx="83">
                  <c:v>67828.539589560372</c:v>
                </c:pt>
                <c:pt idx="84">
                  <c:v>67803.388317502671</c:v>
                </c:pt>
                <c:pt idx="85">
                  <c:v>67466.235635903286</c:v>
                </c:pt>
                <c:pt idx="86">
                  <c:v>67211.915338438921</c:v>
                </c:pt>
                <c:pt idx="87">
                  <c:v>66942.496183422656</c:v>
                </c:pt>
              </c:numCache>
            </c:numRef>
          </c:yVal>
          <c:smooth val="0"/>
          <c:extLst>
            <c:ext xmlns:c16="http://schemas.microsoft.com/office/drawing/2014/chart" uri="{C3380CC4-5D6E-409C-BE32-E72D297353CC}">
              <c16:uniqueId val="{00000000-BD79-4563-966F-D97BFDC7099A}"/>
            </c:ext>
          </c:extLst>
        </c:ser>
        <c:ser>
          <c:idx val="2"/>
          <c:order val="1"/>
          <c:tx>
            <c:v>Türe</c:v>
          </c:tx>
          <c:spPr>
            <a:ln w="28575">
              <a:noFill/>
            </a:ln>
          </c:spPr>
          <c:yVal>
            <c:numRef>
              <c:f>'Kraft 60 GR'!$AO$2:$AO$89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BD79-4563-966F-D97BFDC7099A}"/>
            </c:ext>
          </c:extLst>
        </c:ser>
        <c:ser>
          <c:idx val="3"/>
          <c:order val="2"/>
          <c:tx>
            <c:v>Dekor</c:v>
          </c:tx>
          <c:spPr>
            <a:ln w="28575">
              <a:noFill/>
            </a:ln>
          </c:spPr>
          <c:yVal>
            <c:numRef>
              <c:f>'Kraft 60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BD79-4563-966F-D97BFDC7099A}"/>
            </c:ext>
          </c:extLst>
        </c:ser>
        <c:ser>
          <c:idx val="4"/>
          <c:order val="3"/>
          <c:tx>
            <c:v>Gewicht</c:v>
          </c:tx>
          <c:spPr>
            <a:ln w="28575">
              <a:noFill/>
            </a:ln>
          </c:spPr>
          <c:yVal>
            <c:numRef>
              <c:f>'Kraft 60 GR'!$AQ$2:$AQ$89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BD79-4563-966F-D97BFDC7099A}"/>
            </c:ext>
          </c:extLst>
        </c:ser>
        <c:ser>
          <c:idx val="0"/>
          <c:order val="4"/>
          <c:tx>
            <c:v>Gesamt</c:v>
          </c:tx>
          <c:spPr>
            <a:ln w="28575">
              <a:noFill/>
            </a:ln>
          </c:spPr>
          <c:yVal>
            <c:numRef>
              <c:f>'Kraft 60 GR'!$AV$2:$AV$89</c:f>
              <c:numCache>
                <c:formatCode>General</c:formatCode>
                <c:ptCount val="88"/>
                <c:pt idx="0">
                  <c:v>5160.4767280653241</c:v>
                </c:pt>
                <c:pt idx="1">
                  <c:v>4456.738248516308</c:v>
                </c:pt>
                <c:pt idx="2">
                  <c:v>4047.0724106795615</c:v>
                </c:pt>
                <c:pt idx="3">
                  <c:v>3581.3827196260363</c:v>
                </c:pt>
                <c:pt idx="4">
                  <c:v>3294.5182790210465</c:v>
                </c:pt>
                <c:pt idx="5">
                  <c:v>3023.7449158790205</c:v>
                </c:pt>
                <c:pt idx="6">
                  <c:v>2915.7094835696312</c:v>
                </c:pt>
                <c:pt idx="7">
                  <c:v>2911.0350162424616</c:v>
                </c:pt>
                <c:pt idx="8">
                  <c:v>2875.3565901525453</c:v>
                </c:pt>
                <c:pt idx="9">
                  <c:v>2955.3402155824424</c:v>
                </c:pt>
                <c:pt idx="10">
                  <c:v>3087.7250423441833</c:v>
                </c:pt>
                <c:pt idx="11">
                  <c:v>3223.5814797003841</c:v>
                </c:pt>
                <c:pt idx="12">
                  <c:v>3372.1586787157848</c:v>
                </c:pt>
                <c:pt idx="13">
                  <c:v>3570.09798921939</c:v>
                </c:pt>
                <c:pt idx="14">
                  <c:v>3738.7654119687277</c:v>
                </c:pt>
                <c:pt idx="15">
                  <c:v>3912.8171532835022</c:v>
                </c:pt>
                <c:pt idx="16">
                  <c:v>4074.8196106485721</c:v>
                </c:pt>
                <c:pt idx="17">
                  <c:v>4203.7839350722243</c:v>
                </c:pt>
                <c:pt idx="18">
                  <c:v>4317.8580615046849</c:v>
                </c:pt>
                <c:pt idx="19">
                  <c:v>4468.2911076587989</c:v>
                </c:pt>
                <c:pt idx="20">
                  <c:v>4543.4124777026282</c:v>
                </c:pt>
                <c:pt idx="21">
                  <c:v>4593.8387083545022</c:v>
                </c:pt>
                <c:pt idx="22">
                  <c:v>4585.7683795087323</c:v>
                </c:pt>
                <c:pt idx="23">
                  <c:v>4602.2498278803105</c:v>
                </c:pt>
                <c:pt idx="24">
                  <c:v>4596.9854983353507</c:v>
                </c:pt>
                <c:pt idx="25">
                  <c:v>4512.7540192849447</c:v>
                </c:pt>
                <c:pt idx="26">
                  <c:v>4461.1642325342764</c:v>
                </c:pt>
                <c:pt idx="27">
                  <c:v>4344.7705782902922</c:v>
                </c:pt>
                <c:pt idx="28">
                  <c:v>4263.6248595325123</c:v>
                </c:pt>
                <c:pt idx="29">
                  <c:v>4113.4281242097204</c:v>
                </c:pt>
                <c:pt idx="30">
                  <c:v>3953.4218693129515</c:v>
                </c:pt>
                <c:pt idx="31">
                  <c:v>3791.3678953386152</c:v>
                </c:pt>
                <c:pt idx="32">
                  <c:v>3612.6915040640233</c:v>
                </c:pt>
                <c:pt idx="33">
                  <c:v>3369.9318985412538</c:v>
                </c:pt>
                <c:pt idx="34">
                  <c:v>3193.9083475264051</c:v>
                </c:pt>
                <c:pt idx="35">
                  <c:v>2954.723267472451</c:v>
                </c:pt>
                <c:pt idx="36">
                  <c:v>2699.88544896854</c:v>
                </c:pt>
                <c:pt idx="37">
                  <c:v>2460.7781966244656</c:v>
                </c:pt>
                <c:pt idx="38">
                  <c:v>2201.9649921215896</c:v>
                </c:pt>
                <c:pt idx="39">
                  <c:v>1939.0309215480811</c:v>
                </c:pt>
                <c:pt idx="40">
                  <c:v>1654.7119629764566</c:v>
                </c:pt>
                <c:pt idx="41">
                  <c:v>1407.6448259596436</c:v>
                </c:pt>
                <c:pt idx="42">
                  <c:v>1090.8076569213954</c:v>
                </c:pt>
                <c:pt idx="43">
                  <c:v>798.29074173168192</c:v>
                </c:pt>
                <c:pt idx="44">
                  <c:v>531.24668621350429</c:v>
                </c:pt>
                <c:pt idx="45">
                  <c:v>202.2984536493168</c:v>
                </c:pt>
                <c:pt idx="46">
                  <c:v>-57.823522621336451</c:v>
                </c:pt>
                <c:pt idx="47">
                  <c:v>-325.88919279834954</c:v>
                </c:pt>
                <c:pt idx="48">
                  <c:v>-699.6429996220977</c:v>
                </c:pt>
                <c:pt idx="49">
                  <c:v>-936.0547992685315</c:v>
                </c:pt>
                <c:pt idx="50">
                  <c:v>-1265.8131242643867</c:v>
                </c:pt>
                <c:pt idx="51">
                  <c:v>-1503.3241181704434</c:v>
                </c:pt>
                <c:pt idx="52">
                  <c:v>-1859.5380098362366</c:v>
                </c:pt>
                <c:pt idx="53">
                  <c:v>-2091.608548468379</c:v>
                </c:pt>
                <c:pt idx="54">
                  <c:v>-2393.6311278762223</c:v>
                </c:pt>
                <c:pt idx="55">
                  <c:v>-2637.1751878305076</c:v>
                </c:pt>
                <c:pt idx="56">
                  <c:v>-2995.6121660007775</c:v>
                </c:pt>
                <c:pt idx="57">
                  <c:v>-3165.9284906136672</c:v>
                </c:pt>
                <c:pt idx="58">
                  <c:v>-3514.3659333416581</c:v>
                </c:pt>
                <c:pt idx="59">
                  <c:v>-3687.4605159107232</c:v>
                </c:pt>
                <c:pt idx="60">
                  <c:v>-3998.2300715668462</c:v>
                </c:pt>
                <c:pt idx="61">
                  <c:v>-4222.2729276357932</c:v>
                </c:pt>
                <c:pt idx="62">
                  <c:v>-4440.0379737868061</c:v>
                </c:pt>
                <c:pt idx="63">
                  <c:v>-4678.3989343271242</c:v>
                </c:pt>
                <c:pt idx="64">
                  <c:v>-4836.2974207371444</c:v>
                </c:pt>
                <c:pt idx="65">
                  <c:v>-5144.4653995901754</c:v>
                </c:pt>
                <c:pt idx="66">
                  <c:v>-5234.6091673399569</c:v>
                </c:pt>
                <c:pt idx="67">
                  <c:v>-5516.1101124278066</c:v>
                </c:pt>
                <c:pt idx="68">
                  <c:v>-5634.1744659171818</c:v>
                </c:pt>
                <c:pt idx="69">
                  <c:v>-5782.5035940269227</c:v>
                </c:pt>
                <c:pt idx="70">
                  <c:v>-5950.9422090331791</c:v>
                </c:pt>
                <c:pt idx="71">
                  <c:v>-6131.798024453572</c:v>
                </c:pt>
                <c:pt idx="72">
                  <c:v>-6206.0556488443835</c:v>
                </c:pt>
                <c:pt idx="73">
                  <c:v>-6333.4345541740477</c:v>
                </c:pt>
                <c:pt idx="74">
                  <c:v>-6457.6252841411915</c:v>
                </c:pt>
                <c:pt idx="75">
                  <c:v>-6486.0362022947666</c:v>
                </c:pt>
                <c:pt idx="76">
                  <c:v>-6584.5498585992536</c:v>
                </c:pt>
                <c:pt idx="77">
                  <c:v>-6630.3705503613019</c:v>
                </c:pt>
                <c:pt idx="78">
                  <c:v>-6617.6478169487964</c:v>
                </c:pt>
                <c:pt idx="79">
                  <c:v>-6604.2502355194374</c:v>
                </c:pt>
                <c:pt idx="80">
                  <c:v>-6606.1230413302546</c:v>
                </c:pt>
                <c:pt idx="81">
                  <c:v>-6627.1465180077503</c:v>
                </c:pt>
                <c:pt idx="82">
                  <c:v>-6480.5146624328481</c:v>
                </c:pt>
                <c:pt idx="83">
                  <c:v>-6357.34823451587</c:v>
                </c:pt>
                <c:pt idx="84">
                  <c:v>-6382.5787467281625</c:v>
                </c:pt>
                <c:pt idx="85">
                  <c:v>-6088.9954123513162</c:v>
                </c:pt>
                <c:pt idx="86">
                  <c:v>-5914.2697880223059</c:v>
                </c:pt>
                <c:pt idx="87">
                  <c:v>-5754.7905811941964</c:v>
                </c:pt>
              </c:numCache>
            </c:numRef>
          </c:yVal>
          <c:smooth val="0"/>
          <c:extLst>
            <c:ext xmlns:c16="http://schemas.microsoft.com/office/drawing/2014/chart" uri="{C3380CC4-5D6E-409C-BE32-E72D297353CC}">
              <c16:uniqueId val="{00000004-BD79-4563-966F-D97BFDC7099A}"/>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AC66-4139-B8BA-4B558E4C0FDE}"/>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AC66-4139-B8BA-4B558E4C0FDE}"/>
            </c:ext>
          </c:extLst>
        </c:ser>
        <c:ser>
          <c:idx val="2"/>
          <c:order val="2"/>
          <c:tx>
            <c:v>D</c:v>
          </c:tx>
          <c:spPr>
            <a:ln w="28575">
              <a:noFill/>
            </a:ln>
          </c:spPr>
          <c:xVal>
            <c:numRef>
              <c:f>'Kraft 55 GR'!$Q$2:$Q$89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AC66-4139-B8BA-4B558E4C0FDE}"/>
            </c:ext>
          </c:extLst>
        </c:ser>
        <c:ser>
          <c:idx val="3"/>
          <c:order val="3"/>
          <c:tx>
            <c:v>E</c:v>
          </c:tx>
          <c:spPr>
            <a:ln w="28575">
              <a:noFill/>
            </a:ln>
          </c:spPr>
          <c:xVal>
            <c:numRef>
              <c:f>'Kraft 55 GR'!$T$2:$T$90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AC66-4139-B8BA-4B558E4C0FDE}"/>
            </c:ext>
          </c:extLst>
        </c:ser>
        <c:ser>
          <c:idx val="4"/>
          <c:order val="4"/>
          <c:tx>
            <c:v>G</c:v>
          </c:tx>
          <c:spPr>
            <a:ln w="28575">
              <a:noFill/>
            </a:ln>
          </c:spPr>
          <c:xVal>
            <c:numRef>
              <c:f>'Kraft 55 GR'!$Y$2:$Y$90</c:f>
              <c:numCache>
                <c:formatCode>General</c:formatCode>
                <c:ptCount val="89"/>
                <c:pt idx="0">
                  <c:v>-17.5</c:v>
                </c:pt>
                <c:pt idx="1">
                  <c:v>-10.210839999999999</c:v>
                </c:pt>
                <c:pt idx="2">
                  <c:v>-2.9890999999999988</c:v>
                </c:pt>
                <c:pt idx="3">
                  <c:v>4.162589999999998</c:v>
                </c:pt>
                <c:pt idx="4">
                  <c:v>11.230860000000002</c:v>
                </c:pt>
                <c:pt idx="5">
                  <c:v>18.211410000000008</c:v>
                </c:pt>
                <c:pt idx="6">
                  <c:v>25.095220000000001</c:v>
                </c:pt>
                <c:pt idx="7">
                  <c:v>31.887960000000003</c:v>
                </c:pt>
                <c:pt idx="8">
                  <c:v>38.592330000000004</c:v>
                </c:pt>
                <c:pt idx="9">
                  <c:v>45.196289999999998</c:v>
                </c:pt>
                <c:pt idx="10">
                  <c:v>51.705240000000018</c:v>
                </c:pt>
                <c:pt idx="11">
                  <c:v>58.135419999999996</c:v>
                </c:pt>
                <c:pt idx="12">
                  <c:v>64.472920000000016</c:v>
                </c:pt>
                <c:pt idx="13">
                  <c:v>70.723389999999995</c:v>
                </c:pt>
                <c:pt idx="14">
                  <c:v>76.905470000000008</c:v>
                </c:pt>
                <c:pt idx="15">
                  <c:v>83.010169999999988</c:v>
                </c:pt>
                <c:pt idx="16">
                  <c:v>89.043190000000024</c:v>
                </c:pt>
                <c:pt idx="17">
                  <c:v>95.008480000000006</c:v>
                </c:pt>
                <c:pt idx="18">
                  <c:v>100.90377000000001</c:v>
                </c:pt>
                <c:pt idx="19">
                  <c:v>106.73335999999999</c:v>
                </c:pt>
                <c:pt idx="20">
                  <c:v>112.50557000000001</c:v>
                </c:pt>
                <c:pt idx="21">
                  <c:v>118.21176</c:v>
                </c:pt>
                <c:pt idx="22">
                  <c:v>123.86060000000001</c:v>
                </c:pt>
                <c:pt idx="23">
                  <c:v>129.45374000000001</c:v>
                </c:pt>
                <c:pt idx="24">
                  <c:v>134.98053999999999</c:v>
                </c:pt>
                <c:pt idx="25">
                  <c:v>140.44866999999999</c:v>
                </c:pt>
                <c:pt idx="26">
                  <c:v>145.86008000000001</c:v>
                </c:pt>
                <c:pt idx="27">
                  <c:v>151.20814999999999</c:v>
                </c:pt>
                <c:pt idx="28">
                  <c:v>156.49588</c:v>
                </c:pt>
                <c:pt idx="29">
                  <c:v>161.72227000000001</c:v>
                </c:pt>
                <c:pt idx="30">
                  <c:v>166.88229999999999</c:v>
                </c:pt>
                <c:pt idx="31">
                  <c:v>171.98299000000003</c:v>
                </c:pt>
                <c:pt idx="32">
                  <c:v>177.01766999999998</c:v>
                </c:pt>
                <c:pt idx="33">
                  <c:v>181.98734000000002</c:v>
                </c:pt>
                <c:pt idx="34">
                  <c:v>186.893</c:v>
                </c:pt>
                <c:pt idx="35">
                  <c:v>191.72598000000002</c:v>
                </c:pt>
                <c:pt idx="36">
                  <c:v>196.48863000000003</c:v>
                </c:pt>
                <c:pt idx="37">
                  <c:v>201.18657000000002</c:v>
                </c:pt>
                <c:pt idx="38">
                  <c:v>205.80721000000003</c:v>
                </c:pt>
                <c:pt idx="39">
                  <c:v>210.35682</c:v>
                </c:pt>
                <c:pt idx="40">
                  <c:v>214.83575000000002</c:v>
                </c:pt>
                <c:pt idx="41">
                  <c:v>219.23035999999999</c:v>
                </c:pt>
                <c:pt idx="42">
                  <c:v>223.54762000000002</c:v>
                </c:pt>
                <c:pt idx="43">
                  <c:v>227.79385000000002</c:v>
                </c:pt>
                <c:pt idx="44">
                  <c:v>231.95611000000005</c:v>
                </c:pt>
                <c:pt idx="45">
                  <c:v>236.03400000000002</c:v>
                </c:pt>
                <c:pt idx="46">
                  <c:v>240.04085999999998</c:v>
                </c:pt>
                <c:pt idx="47">
                  <c:v>243.94975999999997</c:v>
                </c:pt>
                <c:pt idx="48">
                  <c:v>247.77394000000004</c:v>
                </c:pt>
                <c:pt idx="49">
                  <c:v>251.52111999999997</c:v>
                </c:pt>
                <c:pt idx="50">
                  <c:v>255.16963999999999</c:v>
                </c:pt>
                <c:pt idx="51">
                  <c:v>258.74011000000002</c:v>
                </c:pt>
                <c:pt idx="52">
                  <c:v>262.21192000000002</c:v>
                </c:pt>
                <c:pt idx="53">
                  <c:v>265.59339000000006</c:v>
                </c:pt>
                <c:pt idx="54">
                  <c:v>268.88182</c:v>
                </c:pt>
                <c:pt idx="55">
                  <c:v>272.07891000000001</c:v>
                </c:pt>
                <c:pt idx="56">
                  <c:v>275.17728999999997</c:v>
                </c:pt>
                <c:pt idx="57">
                  <c:v>278.18468000000001</c:v>
                </c:pt>
                <c:pt idx="58">
                  <c:v>281.09201000000002</c:v>
                </c:pt>
                <c:pt idx="59">
                  <c:v>283.90168</c:v>
                </c:pt>
                <c:pt idx="60">
                  <c:v>286.61129000000005</c:v>
                </c:pt>
                <c:pt idx="61">
                  <c:v>289.22289000000001</c:v>
                </c:pt>
                <c:pt idx="62">
                  <c:v>291.72846000000004</c:v>
                </c:pt>
                <c:pt idx="63">
                  <c:v>294.13432000000006</c:v>
                </c:pt>
                <c:pt idx="64">
                  <c:v>296.44147000000004</c:v>
                </c:pt>
                <c:pt idx="65">
                  <c:v>298.63492000000002</c:v>
                </c:pt>
                <c:pt idx="66">
                  <c:v>300.73000999999999</c:v>
                </c:pt>
                <c:pt idx="67">
                  <c:v>302.71802000000002</c:v>
                </c:pt>
                <c:pt idx="68">
                  <c:v>304.60035000000005</c:v>
                </c:pt>
                <c:pt idx="69">
                  <c:v>306.36963000000003</c:v>
                </c:pt>
                <c:pt idx="70">
                  <c:v>308.0385</c:v>
                </c:pt>
                <c:pt idx="71">
                  <c:v>309.60064000000006</c:v>
                </c:pt>
                <c:pt idx="72">
                  <c:v>311.05007999999998</c:v>
                </c:pt>
                <c:pt idx="73">
                  <c:v>312.38512000000003</c:v>
                </c:pt>
                <c:pt idx="74">
                  <c:v>313.61342999999999</c:v>
                </c:pt>
                <c:pt idx="75">
                  <c:v>314.72834000000006</c:v>
                </c:pt>
                <c:pt idx="76">
                  <c:v>315.73516999999998</c:v>
                </c:pt>
                <c:pt idx="77">
                  <c:v>316.62127999999996</c:v>
                </c:pt>
                <c:pt idx="78">
                  <c:v>317.39996000000002</c:v>
                </c:pt>
                <c:pt idx="79">
                  <c:v>318.07020999999997</c:v>
                </c:pt>
                <c:pt idx="80">
                  <c:v>318.61207000000002</c:v>
                </c:pt>
                <c:pt idx="81">
                  <c:v>319.04615000000001</c:v>
                </c:pt>
                <c:pt idx="82">
                  <c:v>319.36483000000004</c:v>
                </c:pt>
                <c:pt idx="83">
                  <c:v>319.56706000000003</c:v>
                </c:pt>
                <c:pt idx="84">
                  <c:v>319.65384000000006</c:v>
                </c:pt>
                <c:pt idx="85">
                  <c:v>319.61790000000002</c:v>
                </c:pt>
                <c:pt idx="86">
                  <c:v>319.47113000000002</c:v>
                </c:pt>
                <c:pt idx="87">
                  <c:v>319.19994000000003</c:v>
                </c:pt>
                <c:pt idx="88">
                  <c:v>318.81129999999996</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AC66-4139-B8BA-4B558E4C0FDE}"/>
            </c:ext>
          </c:extLst>
        </c:ser>
        <c:ser>
          <c:idx val="5"/>
          <c:order val="5"/>
          <c:tx>
            <c:v>H</c:v>
          </c:tx>
          <c:spPr>
            <a:ln w="28575">
              <a:noFill/>
            </a:ln>
          </c:spPr>
          <c:xVal>
            <c:numRef>
              <c:f>'Kraft 55 GR'!$AG$2:$AG$89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AC66-4139-B8BA-4B558E4C0FDE}"/>
            </c:ext>
          </c:extLst>
        </c:ser>
        <c:ser>
          <c:idx val="6"/>
          <c:order val="6"/>
          <c:tx>
            <c:v>F</c:v>
          </c:tx>
          <c:spPr>
            <a:ln w="28575">
              <a:noFill/>
            </a:ln>
          </c:spPr>
          <c:xVal>
            <c:numRef>
              <c:f>'Kraft 55 GR'!$V$2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AC66-4139-B8BA-4B558E4C0FDE}"/>
            </c:ext>
          </c:extLst>
        </c:ser>
        <c:ser>
          <c:idx val="7"/>
          <c:order val="7"/>
          <c:tx>
            <c:v>GD</c:v>
          </c:tx>
          <c:spPr>
            <a:ln w="28575">
              <a:noFill/>
            </a:ln>
          </c:spPr>
          <c:xVal>
            <c:numRef>
              <c:f>'Kraft 55 GR'!$AA$2:$AA$90</c:f>
              <c:numCache>
                <c:formatCode>General</c:formatCode>
                <c:ptCount val="89"/>
                <c:pt idx="0">
                  <c:v>13.4</c:v>
                </c:pt>
                <c:pt idx="1">
                  <c:v>20.151686000000002</c:v>
                </c:pt>
                <c:pt idx="2">
                  <c:v>26.827910000000003</c:v>
                </c:pt>
                <c:pt idx="3">
                  <c:v>33.423578000000006</c:v>
                </c:pt>
                <c:pt idx="4">
                  <c:v>39.927784000000003</c:v>
                </c:pt>
                <c:pt idx="5">
                  <c:v>46.334992000000007</c:v>
                </c:pt>
                <c:pt idx="6">
                  <c:v>52.638027999999998</c:v>
                </c:pt>
                <c:pt idx="7">
                  <c:v>58.841334000000003</c:v>
                </c:pt>
                <c:pt idx="8">
                  <c:v>64.946374000000006</c:v>
                </c:pt>
                <c:pt idx="9">
                  <c:v>70.944800000000001</c:v>
                </c:pt>
                <c:pt idx="10">
                  <c:v>76.839540000000014</c:v>
                </c:pt>
                <c:pt idx="11">
                  <c:v>82.648086000000006</c:v>
                </c:pt>
                <c:pt idx="12">
                  <c:v>88.356504000000001</c:v>
                </c:pt>
                <c:pt idx="13">
                  <c:v>93.971062000000003</c:v>
                </c:pt>
                <c:pt idx="14">
                  <c:v>99.509180000000001</c:v>
                </c:pt>
                <c:pt idx="15">
                  <c:v>104.963706</c:v>
                </c:pt>
                <c:pt idx="16">
                  <c:v>110.33910400000002</c:v>
                </c:pt>
                <c:pt idx="17">
                  <c:v>115.641178</c:v>
                </c:pt>
                <c:pt idx="18">
                  <c:v>120.86641399999999</c:v>
                </c:pt>
                <c:pt idx="19">
                  <c:v>126.02034799999998</c:v>
                </c:pt>
                <c:pt idx="20">
                  <c:v>131.11069000000001</c:v>
                </c:pt>
                <c:pt idx="21">
                  <c:v>136.13002</c:v>
                </c:pt>
                <c:pt idx="22">
                  <c:v>141.08578</c:v>
                </c:pt>
                <c:pt idx="23">
                  <c:v>145.98023799999999</c:v>
                </c:pt>
                <c:pt idx="24">
                  <c:v>150.80397399999998</c:v>
                </c:pt>
                <c:pt idx="25">
                  <c:v>155.56342999999998</c:v>
                </c:pt>
                <c:pt idx="26">
                  <c:v>160.26241000000002</c:v>
                </c:pt>
                <c:pt idx="27">
                  <c:v>164.89366800000002</c:v>
                </c:pt>
                <c:pt idx="28">
                  <c:v>169.460204</c:v>
                </c:pt>
                <c:pt idx="29">
                  <c:v>173.961018</c:v>
                </c:pt>
                <c:pt idx="30">
                  <c:v>178.39293599999999</c:v>
                </c:pt>
                <c:pt idx="31">
                  <c:v>182.76113200000003</c:v>
                </c:pt>
                <c:pt idx="32">
                  <c:v>187.06016399999999</c:v>
                </c:pt>
                <c:pt idx="33">
                  <c:v>191.291032</c:v>
                </c:pt>
                <c:pt idx="34">
                  <c:v>195.454736</c:v>
                </c:pt>
                <c:pt idx="35">
                  <c:v>199.54383399999998</c:v>
                </c:pt>
                <c:pt idx="36">
                  <c:v>203.56005800000003</c:v>
                </c:pt>
                <c:pt idx="37">
                  <c:v>207.50965400000001</c:v>
                </c:pt>
                <c:pt idx="38">
                  <c:v>211.37939800000001</c:v>
                </c:pt>
                <c:pt idx="39">
                  <c:v>215.17680399999998</c:v>
                </c:pt>
                <c:pt idx="40">
                  <c:v>218.90160400000002</c:v>
                </c:pt>
                <c:pt idx="41">
                  <c:v>222.54137799999998</c:v>
                </c:pt>
                <c:pt idx="42">
                  <c:v>226.10310400000003</c:v>
                </c:pt>
                <c:pt idx="43">
                  <c:v>229.59249199999999</c:v>
                </c:pt>
                <c:pt idx="44">
                  <c:v>232.99658600000001</c:v>
                </c:pt>
                <c:pt idx="45">
                  <c:v>236.31745800000002</c:v>
                </c:pt>
                <c:pt idx="46">
                  <c:v>239.56599199999997</c:v>
                </c:pt>
                <c:pt idx="47">
                  <c:v>242.71707999999998</c:v>
                </c:pt>
                <c:pt idx="48">
                  <c:v>245.78521400000002</c:v>
                </c:pt>
                <c:pt idx="49">
                  <c:v>248.77503199999998</c:v>
                </c:pt>
                <c:pt idx="50">
                  <c:v>251.66793999999999</c:v>
                </c:pt>
                <c:pt idx="51">
                  <c:v>254.48333599999998</c:v>
                </c:pt>
                <c:pt idx="52">
                  <c:v>257.20182199999999</c:v>
                </c:pt>
                <c:pt idx="53">
                  <c:v>259.83110799999997</c:v>
                </c:pt>
                <c:pt idx="54">
                  <c:v>262.36973</c:v>
                </c:pt>
                <c:pt idx="55">
                  <c:v>264.818152</c:v>
                </c:pt>
                <c:pt idx="56">
                  <c:v>267.171468</c:v>
                </c:pt>
                <c:pt idx="57">
                  <c:v>269.43431600000002</c:v>
                </c:pt>
                <c:pt idx="58">
                  <c:v>271.60132600000003</c:v>
                </c:pt>
                <c:pt idx="59">
                  <c:v>273.67242599999992</c:v>
                </c:pt>
                <c:pt idx="60">
                  <c:v>275.64768800000007</c:v>
                </c:pt>
                <c:pt idx="61">
                  <c:v>277.52730799999995</c:v>
                </c:pt>
                <c:pt idx="62">
                  <c:v>279.30511199999995</c:v>
                </c:pt>
                <c:pt idx="63">
                  <c:v>280.98680999999999</c:v>
                </c:pt>
                <c:pt idx="64">
                  <c:v>282.57340200000004</c:v>
                </c:pt>
                <c:pt idx="65">
                  <c:v>284.05173600000001</c:v>
                </c:pt>
                <c:pt idx="66">
                  <c:v>285.43469599999997</c:v>
                </c:pt>
                <c:pt idx="67">
                  <c:v>286.71664399999997</c:v>
                </c:pt>
                <c:pt idx="68">
                  <c:v>287.89650799999998</c:v>
                </c:pt>
                <c:pt idx="69">
                  <c:v>288.969382</c:v>
                </c:pt>
                <c:pt idx="70">
                  <c:v>289.946686</c:v>
                </c:pt>
                <c:pt idx="71">
                  <c:v>290.82271000000003</c:v>
                </c:pt>
                <c:pt idx="72">
                  <c:v>291.59147600000006</c:v>
                </c:pt>
                <c:pt idx="73">
                  <c:v>292.25252</c:v>
                </c:pt>
                <c:pt idx="74">
                  <c:v>292.81228399999998</c:v>
                </c:pt>
                <c:pt idx="75">
                  <c:v>293.26532600000002</c:v>
                </c:pt>
                <c:pt idx="76">
                  <c:v>293.616356</c:v>
                </c:pt>
                <c:pt idx="77">
                  <c:v>293.85395399999993</c:v>
                </c:pt>
                <c:pt idx="78">
                  <c:v>293.99080800000002</c:v>
                </c:pt>
                <c:pt idx="79">
                  <c:v>294.02591799999999</c:v>
                </c:pt>
                <c:pt idx="80">
                  <c:v>293.94115399999998</c:v>
                </c:pt>
                <c:pt idx="81">
                  <c:v>293.75591399999996</c:v>
                </c:pt>
                <c:pt idx="82">
                  <c:v>293.461952</c:v>
                </c:pt>
                <c:pt idx="83">
                  <c:v>293.06007199999999</c:v>
                </c:pt>
                <c:pt idx="84">
                  <c:v>292.55127400000003</c:v>
                </c:pt>
                <c:pt idx="85">
                  <c:v>291.92704400000002</c:v>
                </c:pt>
                <c:pt idx="86">
                  <c:v>291.201142</c:v>
                </c:pt>
                <c:pt idx="87">
                  <c:v>290.35934400000002</c:v>
                </c:pt>
                <c:pt idx="88">
                  <c:v>289.40862800000002</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AC66-4139-B8BA-4B558E4C0FDE}"/>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GR'!$AN$2:$AN$89</c:f>
              <c:numCache>
                <c:formatCode>General</c:formatCode>
                <c:ptCount val="88"/>
                <c:pt idx="0">
                  <c:v>-9439.6114830477618</c:v>
                </c:pt>
                <c:pt idx="1">
                  <c:v>-8375.6454779177657</c:v>
                </c:pt>
                <c:pt idx="2">
                  <c:v>-7413.3511249133071</c:v>
                </c:pt>
                <c:pt idx="3">
                  <c:v>-6322.946187646352</c:v>
                </c:pt>
                <c:pt idx="4">
                  <c:v>-5261.2771635555837</c:v>
                </c:pt>
                <c:pt idx="5">
                  <c:v>-4115.8752536537359</c:v>
                </c:pt>
                <c:pt idx="6">
                  <c:v>-2997.6886337720234</c:v>
                </c:pt>
                <c:pt idx="7">
                  <c:v>-1861.3957150421606</c:v>
                </c:pt>
                <c:pt idx="8">
                  <c:v>-654.79737462567334</c:v>
                </c:pt>
                <c:pt idx="9">
                  <c:v>539.93277776991454</c:v>
                </c:pt>
                <c:pt idx="10">
                  <c:v>1727.3171730467909</c:v>
                </c:pt>
                <c:pt idx="11">
                  <c:v>2943.5161957709975</c:v>
                </c:pt>
                <c:pt idx="12">
                  <c:v>4170.1459517106659</c:v>
                </c:pt>
                <c:pt idx="13">
                  <c:v>5371.6648877936241</c:v>
                </c:pt>
                <c:pt idx="14">
                  <c:v>6577.204314467529</c:v>
                </c:pt>
                <c:pt idx="15">
                  <c:v>7785.5621125266853</c:v>
                </c:pt>
                <c:pt idx="16">
                  <c:v>8969.9709180691643</c:v>
                </c:pt>
                <c:pt idx="17">
                  <c:v>10168.988018366854</c:v>
                </c:pt>
                <c:pt idx="18">
                  <c:v>11352.883855402159</c:v>
                </c:pt>
                <c:pt idx="19">
                  <c:v>12472.290188607718</c:v>
                </c:pt>
                <c:pt idx="20">
                  <c:v>13615.786269307007</c:v>
                </c:pt>
                <c:pt idx="21">
                  <c:v>14762.464447414417</c:v>
                </c:pt>
                <c:pt idx="22">
                  <c:v>15920.229505579444</c:v>
                </c:pt>
                <c:pt idx="23">
                  <c:v>17023.981811711845</c:v>
                </c:pt>
                <c:pt idx="24">
                  <c:v>18098.467151556604</c:v>
                </c:pt>
                <c:pt idx="25">
                  <c:v>19228.583678851006</c:v>
                </c:pt>
                <c:pt idx="26">
                  <c:v>20280.515950021385</c:v>
                </c:pt>
                <c:pt idx="27">
                  <c:v>21356.071015341899</c:v>
                </c:pt>
                <c:pt idx="28">
                  <c:v>22379.376324054803</c:v>
                </c:pt>
                <c:pt idx="29">
                  <c:v>23429.895040932315</c:v>
                </c:pt>
                <c:pt idx="30">
                  <c:v>24448.190863333439</c:v>
                </c:pt>
                <c:pt idx="31">
                  <c:v>25447.304994882692</c:v>
                </c:pt>
                <c:pt idx="32">
                  <c:v>26438.155030354472</c:v>
                </c:pt>
                <c:pt idx="33">
                  <c:v>27443.016733927139</c:v>
                </c:pt>
                <c:pt idx="34">
                  <c:v>28380.960353502789</c:v>
                </c:pt>
                <c:pt idx="35">
                  <c:v>29341.029956155195</c:v>
                </c:pt>
                <c:pt idx="36">
                  <c:v>30289.331784808724</c:v>
                </c:pt>
                <c:pt idx="37">
                  <c:v>31200.67043992065</c:v>
                </c:pt>
                <c:pt idx="38">
                  <c:v>32111.442058717432</c:v>
                </c:pt>
                <c:pt idx="39">
                  <c:v>33004.862191892513</c:v>
                </c:pt>
                <c:pt idx="40">
                  <c:v>33882.664787956775</c:v>
                </c:pt>
                <c:pt idx="41">
                  <c:v>34730.716557578598</c:v>
                </c:pt>
                <c:pt idx="42">
                  <c:v>35595.161828018696</c:v>
                </c:pt>
                <c:pt idx="43">
                  <c:v>36424.332187969572</c:v>
                </c:pt>
                <c:pt idx="44">
                  <c:v>37228.351134987322</c:v>
                </c:pt>
                <c:pt idx="45">
                  <c:v>38047.707736739649</c:v>
                </c:pt>
                <c:pt idx="46">
                  <c:v>38801.211887949568</c:v>
                </c:pt>
                <c:pt idx="47">
                  <c:v>39551.217935991663</c:v>
                </c:pt>
                <c:pt idx="48">
                  <c:v>40345.230126341165</c:v>
                </c:pt>
                <c:pt idx="49">
                  <c:v>41032.991591050864</c:v>
                </c:pt>
                <c:pt idx="50">
                  <c:v>41766.91229202754</c:v>
                </c:pt>
                <c:pt idx="51">
                  <c:v>42422.016571519751</c:v>
                </c:pt>
                <c:pt idx="52">
                  <c:v>43139.215259250399</c:v>
                </c:pt>
                <c:pt idx="53">
                  <c:v>43753.657248681549</c:v>
                </c:pt>
                <c:pt idx="54">
                  <c:v>44402.036994440234</c:v>
                </c:pt>
                <c:pt idx="55">
                  <c:v>44994.744425299665</c:v>
                </c:pt>
                <c:pt idx="56">
                  <c:v>45644.798960819091</c:v>
                </c:pt>
                <c:pt idx="57">
                  <c:v>46154.018749948773</c:v>
                </c:pt>
                <c:pt idx="58">
                  <c:v>46764.424053032635</c:v>
                </c:pt>
                <c:pt idx="59">
                  <c:v>47241.389261365344</c:v>
                </c:pt>
                <c:pt idx="60">
                  <c:v>47796.244552591423</c:v>
                </c:pt>
                <c:pt idx="61">
                  <c:v>48271.914496564532</c:v>
                </c:pt>
                <c:pt idx="62">
                  <c:v>48727.54031883362</c:v>
                </c:pt>
                <c:pt idx="63">
                  <c:v>49186.725758082481</c:v>
                </c:pt>
                <c:pt idx="64">
                  <c:v>49564.295537916347</c:v>
                </c:pt>
                <c:pt idx="65">
                  <c:v>50034.365499841668</c:v>
                </c:pt>
                <c:pt idx="66">
                  <c:v>50339.525791694228</c:v>
                </c:pt>
                <c:pt idx="67">
                  <c:v>50755.461800217192</c:v>
                </c:pt>
                <c:pt idx="68">
                  <c:v>51047.700613117311</c:v>
                </c:pt>
                <c:pt idx="69">
                  <c:v>51340.250715795431</c:v>
                </c:pt>
                <c:pt idx="70">
                  <c:v>51628.745998773062</c:v>
                </c:pt>
                <c:pt idx="71">
                  <c:v>51913.867974024783</c:v>
                </c:pt>
                <c:pt idx="72">
                  <c:v>52101.771360663864</c:v>
                </c:pt>
                <c:pt idx="73">
                  <c:v>52317.031191187249</c:v>
                </c:pt>
                <c:pt idx="74">
                  <c:v>52508.714350382848</c:v>
                </c:pt>
                <c:pt idx="75">
                  <c:v>52620.12929255089</c:v>
                </c:pt>
                <c:pt idx="76">
                  <c:v>52756.708156591594</c:v>
                </c:pt>
                <c:pt idx="77">
                  <c:v>52845.929631884472</c:v>
                </c:pt>
                <c:pt idx="78">
                  <c:v>52877.060839624952</c:v>
                </c:pt>
                <c:pt idx="79">
                  <c:v>52885.364809951745</c:v>
                </c:pt>
                <c:pt idx="80">
                  <c:v>52891.119229052798</c:v>
                </c:pt>
                <c:pt idx="81">
                  <c:v>52892.024740125897</c:v>
                </c:pt>
                <c:pt idx="82">
                  <c:v>52755.125083949664</c:v>
                </c:pt>
                <c:pt idx="83">
                  <c:v>52622.930539702742</c:v>
                </c:pt>
                <c:pt idx="84">
                  <c:v>52570.62887359989</c:v>
                </c:pt>
                <c:pt idx="85">
                  <c:v>52277.432521045848</c:v>
                </c:pt>
                <c:pt idx="86">
                  <c:v>52049.754659035316</c:v>
                </c:pt>
                <c:pt idx="87">
                  <c:v>51811.518570742111</c:v>
                </c:pt>
              </c:numCache>
            </c:numRef>
          </c:yVal>
          <c:smooth val="0"/>
          <c:extLst>
            <c:ext xmlns:c16="http://schemas.microsoft.com/office/drawing/2014/chart" uri="{C3380CC4-5D6E-409C-BE32-E72D297353CC}">
              <c16:uniqueId val="{00000000-BBDA-492B-B682-57D43B103217}"/>
            </c:ext>
          </c:extLst>
        </c:ser>
        <c:ser>
          <c:idx val="2"/>
          <c:order val="1"/>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1-BBDA-492B-B682-57D43B103217}"/>
            </c:ext>
          </c:extLst>
        </c:ser>
        <c:ser>
          <c:idx val="3"/>
          <c:order val="2"/>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BBDA-492B-B682-57D43B103217}"/>
            </c:ext>
          </c:extLst>
        </c:ser>
        <c:ser>
          <c:idx val="4"/>
          <c:order val="3"/>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3-BBDA-492B-B682-57D43B103217}"/>
            </c:ext>
          </c:extLst>
        </c:ser>
        <c:ser>
          <c:idx val="0"/>
          <c:order val="4"/>
          <c:tx>
            <c:v>Gesamt</c:v>
          </c:tx>
          <c:spPr>
            <a:ln w="28575">
              <a:noFill/>
            </a:ln>
          </c:spPr>
          <c:yVal>
            <c:numRef>
              <c:f>'Kraft 55 GR'!$AR$2:$AR$89</c:f>
              <c:numCache>
                <c:formatCode>General</c:formatCode>
                <c:ptCount val="88"/>
                <c:pt idx="0">
                  <c:v>3937.7327892491876</c:v>
                </c:pt>
                <c:pt idx="1">
                  <c:v>3396.5713015634101</c:v>
                </c:pt>
                <c:pt idx="2">
                  <c:v>3126.3355202120802</c:v>
                </c:pt>
                <c:pt idx="3">
                  <c:v>2811.5235441179775</c:v>
                </c:pt>
                <c:pt idx="4">
                  <c:v>2664.4704284446752</c:v>
                </c:pt>
                <c:pt idx="5">
                  <c:v>2539.2655242143728</c:v>
                </c:pt>
                <c:pt idx="6">
                  <c:v>2567.695017252343</c:v>
                </c:pt>
                <c:pt idx="7">
                  <c:v>2697.6910280425514</c:v>
                </c:pt>
                <c:pt idx="8">
                  <c:v>2804.1743827807663</c:v>
                </c:pt>
                <c:pt idx="9">
                  <c:v>3022.8735554176642</c:v>
                </c:pt>
                <c:pt idx="10">
                  <c:v>3293.2259979296605</c:v>
                </c:pt>
                <c:pt idx="11">
                  <c:v>3572.4625773396151</c:v>
                </c:pt>
                <c:pt idx="12">
                  <c:v>3868.7245048955547</c:v>
                </c:pt>
                <c:pt idx="13">
                  <c:v>4214.8233984265535</c:v>
                </c:pt>
                <c:pt idx="14">
                  <c:v>4537.8215250259063</c:v>
                </c:pt>
                <c:pt idx="15">
                  <c:v>4872.4938441003787</c:v>
                </c:pt>
                <c:pt idx="16">
                  <c:v>5199.1867996374058</c:v>
                </c:pt>
                <c:pt idx="17">
                  <c:v>5502.4872441651169</c:v>
                </c:pt>
                <c:pt idx="18">
                  <c:v>5797.1837729291565</c:v>
                </c:pt>
                <c:pt idx="19">
                  <c:v>6127.1067931818889</c:v>
                </c:pt>
                <c:pt idx="20">
                  <c:v>6394.2678654542924</c:v>
                </c:pt>
                <c:pt idx="21">
                  <c:v>6645.9744497871998</c:v>
                </c:pt>
                <c:pt idx="22">
                  <c:v>6850.2808783251403</c:v>
                </c:pt>
                <c:pt idx="23">
                  <c:v>7079.2344495783946</c:v>
                </c:pt>
                <c:pt idx="24">
                  <c:v>7290.4383343638037</c:v>
                </c:pt>
                <c:pt idx="25">
                  <c:v>7440.3927016783637</c:v>
                </c:pt>
                <c:pt idx="26">
                  <c:v>7617.7701724749204</c:v>
                </c:pt>
                <c:pt idx="27">
                  <c:v>7742.3084826497434</c:v>
                </c:pt>
                <c:pt idx="28">
                  <c:v>7900.0778237764061</c:v>
                </c:pt>
                <c:pt idx="29">
                  <c:v>8000.8750950958711</c:v>
                </c:pt>
                <c:pt idx="30">
                  <c:v>8092.5961764337044</c:v>
                </c:pt>
                <c:pt idx="31">
                  <c:v>8184.8626591542961</c:v>
                </c:pt>
                <c:pt idx="32">
                  <c:v>8264.6142021698106</c:v>
                </c:pt>
                <c:pt idx="33">
                  <c:v>8288.8503645671772</c:v>
                </c:pt>
                <c:pt idx="34">
                  <c:v>8371.3773921428328</c:v>
                </c:pt>
                <c:pt idx="35">
                  <c:v>8399.8151283995467</c:v>
                </c:pt>
                <c:pt idx="36">
                  <c:v>8414.7191499465771</c:v>
                </c:pt>
                <c:pt idx="37">
                  <c:v>8441.4987810187304</c:v>
                </c:pt>
                <c:pt idx="38">
                  <c:v>8452.2401084904413</c:v>
                </c:pt>
                <c:pt idx="39">
                  <c:v>8458.3577364780867</c:v>
                </c:pt>
                <c:pt idx="40">
                  <c:v>8443.0386898393772</c:v>
                </c:pt>
                <c:pt idx="41">
                  <c:v>8460.7756127337707</c:v>
                </c:pt>
                <c:pt idx="42">
                  <c:v>8415.2464876654194</c:v>
                </c:pt>
                <c:pt idx="43">
                  <c:v>8388.3441039483805</c:v>
                </c:pt>
                <c:pt idx="44">
                  <c:v>8383.1252343635933</c:v>
                </c:pt>
                <c:pt idx="45">
                  <c:v>8321.4403999230271</c:v>
                </c:pt>
                <c:pt idx="46">
                  <c:v>8314.7818249706179</c:v>
                </c:pt>
                <c:pt idx="47">
                  <c:v>8300.599658823201</c:v>
                </c:pt>
                <c:pt idx="48">
                  <c:v>8192.7019095841824</c:v>
                </c:pt>
                <c:pt idx="49">
                  <c:v>8197.6309675876837</c:v>
                </c:pt>
                <c:pt idx="50">
                  <c:v>8121.4120392438635</c:v>
                </c:pt>
                <c:pt idx="51">
                  <c:v>8118.6827925250691</c:v>
                </c:pt>
                <c:pt idx="52">
                  <c:v>8013.4970340769214</c:v>
                </c:pt>
                <c:pt idx="53">
                  <c:v>8007.3296033720253</c:v>
                </c:pt>
                <c:pt idx="54">
                  <c:v>7939.990273100193</c:v>
                </c:pt>
                <c:pt idx="55">
                  <c:v>7917.3467893405177</c:v>
                </c:pt>
                <c:pt idx="56">
                  <c:v>7794.7882469959368</c:v>
                </c:pt>
                <c:pt idx="57">
                  <c:v>7824.2138021851642</c:v>
                </c:pt>
                <c:pt idx="58">
                  <c:v>7701.7557113217626</c:v>
                </c:pt>
                <c:pt idx="59">
                  <c:v>7719.7766343110634</c:v>
                </c:pt>
                <c:pt idx="60">
                  <c:v>7620.3464937965764</c:v>
                </c:pt>
                <c:pt idx="61">
                  <c:v>7586.7506726088905</c:v>
                </c:pt>
                <c:pt idx="62">
                  <c:v>7553.7237598591964</c:v>
                </c:pt>
                <c:pt idx="63">
                  <c:v>7500.614845315351</c:v>
                </c:pt>
                <c:pt idx="64">
                  <c:v>7505.8065714172844</c:v>
                </c:pt>
                <c:pt idx="65">
                  <c:v>7385.1978158763595</c:v>
                </c:pt>
                <c:pt idx="66">
                  <c:v>7437.3671054825318</c:v>
                </c:pt>
                <c:pt idx="67">
                  <c:v>7327.8905869875234</c:v>
                </c:pt>
                <c:pt idx="68">
                  <c:v>7347.3796528927778</c:v>
                </c:pt>
                <c:pt idx="69">
                  <c:v>7336.029898173736</c:v>
                </c:pt>
                <c:pt idx="70">
                  <c:v>7302.8448784516295</c:v>
                </c:pt>
                <c:pt idx="71">
                  <c:v>7255.5938121375657</c:v>
                </c:pt>
                <c:pt idx="72">
                  <c:v>7287.2646138747295</c:v>
                </c:pt>
                <c:pt idx="73">
                  <c:v>7272.4889398552841</c:v>
                </c:pt>
                <c:pt idx="74">
                  <c:v>7253.703903296082</c:v>
                </c:pt>
                <c:pt idx="75">
                  <c:v>7307.1027128889255</c:v>
                </c:pt>
                <c:pt idx="76">
                  <c:v>7296.8705846793673</c:v>
                </c:pt>
                <c:pt idx="77">
                  <c:v>7324.8792258375979</c:v>
                </c:pt>
                <c:pt idx="78">
                  <c:v>7393.942508986911</c:v>
                </c:pt>
                <c:pt idx="79">
                  <c:v>7456.3213916116583</c:v>
                </c:pt>
                <c:pt idx="80">
                  <c:v>7501.6352168086087</c:v>
                </c:pt>
                <c:pt idx="81">
                  <c:v>7525.5492108133039</c:v>
                </c:pt>
                <c:pt idx="82">
                  <c:v>7676.4330297430279</c:v>
                </c:pt>
                <c:pt idx="83">
                  <c:v>7803.9444586680111</c:v>
                </c:pt>
                <c:pt idx="84">
                  <c:v>7805.4895787267087</c:v>
                </c:pt>
                <c:pt idx="85">
                  <c:v>8054.6464739530857</c:v>
                </c:pt>
                <c:pt idx="86">
                  <c:v>8202.8588641692913</c:v>
                </c:pt>
                <c:pt idx="87">
                  <c:v>8331.7906393669182</c:v>
                </c:pt>
              </c:numCache>
            </c:numRef>
          </c:yVal>
          <c:smooth val="0"/>
          <c:extLst>
            <c:ext xmlns:c16="http://schemas.microsoft.com/office/drawing/2014/chart" uri="{C3380CC4-5D6E-409C-BE32-E72D297353CC}">
              <c16:uniqueId val="{00000004-BBDA-492B-B682-57D43B103217}"/>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D6EA-4E97-84A7-D7913921D9E4}"/>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D6EA-4E97-84A7-D7913921D9E4}"/>
            </c:ext>
          </c:extLst>
        </c:ser>
        <c:ser>
          <c:idx val="2"/>
          <c:order val="2"/>
          <c:tx>
            <c:v>D</c:v>
          </c:tx>
          <c:spPr>
            <a:ln w="28575">
              <a:noFill/>
            </a:ln>
          </c:spPr>
          <c:xVal>
            <c:numRef>
              <c:f>'Kraft 55 GR'!$Q$2:$Q$89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D6EA-4E97-84A7-D7913921D9E4}"/>
            </c:ext>
          </c:extLst>
        </c:ser>
        <c:ser>
          <c:idx val="3"/>
          <c:order val="3"/>
          <c:tx>
            <c:v>E</c:v>
          </c:tx>
          <c:spPr>
            <a:ln w="28575">
              <a:noFill/>
            </a:ln>
          </c:spPr>
          <c:xVal>
            <c:numRef>
              <c:f>'Kraft 55 GR'!$T$2:$T$90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D6EA-4E97-84A7-D7913921D9E4}"/>
            </c:ext>
          </c:extLst>
        </c:ser>
        <c:ser>
          <c:idx val="4"/>
          <c:order val="4"/>
          <c:tx>
            <c:v>G</c:v>
          </c:tx>
          <c:spPr>
            <a:ln w="28575">
              <a:noFill/>
            </a:ln>
          </c:spPr>
          <c:xVal>
            <c:numRef>
              <c:f>'Kraft 55 GR'!$Y$2:$Y$90</c:f>
              <c:numCache>
                <c:formatCode>General</c:formatCode>
                <c:ptCount val="89"/>
                <c:pt idx="0">
                  <c:v>-17.5</c:v>
                </c:pt>
                <c:pt idx="1">
                  <c:v>-10.210839999999999</c:v>
                </c:pt>
                <c:pt idx="2">
                  <c:v>-2.9890999999999988</c:v>
                </c:pt>
                <c:pt idx="3">
                  <c:v>4.162589999999998</c:v>
                </c:pt>
                <c:pt idx="4">
                  <c:v>11.230860000000002</c:v>
                </c:pt>
                <c:pt idx="5">
                  <c:v>18.211410000000008</c:v>
                </c:pt>
                <c:pt idx="6">
                  <c:v>25.095220000000001</c:v>
                </c:pt>
                <c:pt idx="7">
                  <c:v>31.887960000000003</c:v>
                </c:pt>
                <c:pt idx="8">
                  <c:v>38.592330000000004</c:v>
                </c:pt>
                <c:pt idx="9">
                  <c:v>45.196289999999998</c:v>
                </c:pt>
                <c:pt idx="10">
                  <c:v>51.705240000000018</c:v>
                </c:pt>
                <c:pt idx="11">
                  <c:v>58.135419999999996</c:v>
                </c:pt>
                <c:pt idx="12">
                  <c:v>64.472920000000016</c:v>
                </c:pt>
                <c:pt idx="13">
                  <c:v>70.723389999999995</c:v>
                </c:pt>
                <c:pt idx="14">
                  <c:v>76.905470000000008</c:v>
                </c:pt>
                <c:pt idx="15">
                  <c:v>83.010169999999988</c:v>
                </c:pt>
                <c:pt idx="16">
                  <c:v>89.043190000000024</c:v>
                </c:pt>
                <c:pt idx="17">
                  <c:v>95.008480000000006</c:v>
                </c:pt>
                <c:pt idx="18">
                  <c:v>100.90377000000001</c:v>
                </c:pt>
                <c:pt idx="19">
                  <c:v>106.73335999999999</c:v>
                </c:pt>
                <c:pt idx="20">
                  <c:v>112.50557000000001</c:v>
                </c:pt>
                <c:pt idx="21">
                  <c:v>118.21176</c:v>
                </c:pt>
                <c:pt idx="22">
                  <c:v>123.86060000000001</c:v>
                </c:pt>
                <c:pt idx="23">
                  <c:v>129.45374000000001</c:v>
                </c:pt>
                <c:pt idx="24">
                  <c:v>134.98053999999999</c:v>
                </c:pt>
                <c:pt idx="25">
                  <c:v>140.44866999999999</c:v>
                </c:pt>
                <c:pt idx="26">
                  <c:v>145.86008000000001</c:v>
                </c:pt>
                <c:pt idx="27">
                  <c:v>151.20814999999999</c:v>
                </c:pt>
                <c:pt idx="28">
                  <c:v>156.49588</c:v>
                </c:pt>
                <c:pt idx="29">
                  <c:v>161.72227000000001</c:v>
                </c:pt>
                <c:pt idx="30">
                  <c:v>166.88229999999999</c:v>
                </c:pt>
                <c:pt idx="31">
                  <c:v>171.98299000000003</c:v>
                </c:pt>
                <c:pt idx="32">
                  <c:v>177.01766999999998</c:v>
                </c:pt>
                <c:pt idx="33">
                  <c:v>181.98734000000002</c:v>
                </c:pt>
                <c:pt idx="34">
                  <c:v>186.893</c:v>
                </c:pt>
                <c:pt idx="35">
                  <c:v>191.72598000000002</c:v>
                </c:pt>
                <c:pt idx="36">
                  <c:v>196.48863000000003</c:v>
                </c:pt>
                <c:pt idx="37">
                  <c:v>201.18657000000002</c:v>
                </c:pt>
                <c:pt idx="38">
                  <c:v>205.80721000000003</c:v>
                </c:pt>
                <c:pt idx="39">
                  <c:v>210.35682</c:v>
                </c:pt>
                <c:pt idx="40">
                  <c:v>214.83575000000002</c:v>
                </c:pt>
                <c:pt idx="41">
                  <c:v>219.23035999999999</c:v>
                </c:pt>
                <c:pt idx="42">
                  <c:v>223.54762000000002</c:v>
                </c:pt>
                <c:pt idx="43">
                  <c:v>227.79385000000002</c:v>
                </c:pt>
                <c:pt idx="44">
                  <c:v>231.95611000000005</c:v>
                </c:pt>
                <c:pt idx="45">
                  <c:v>236.03400000000002</c:v>
                </c:pt>
                <c:pt idx="46">
                  <c:v>240.04085999999998</c:v>
                </c:pt>
                <c:pt idx="47">
                  <c:v>243.94975999999997</c:v>
                </c:pt>
                <c:pt idx="48">
                  <c:v>247.77394000000004</c:v>
                </c:pt>
                <c:pt idx="49">
                  <c:v>251.52111999999997</c:v>
                </c:pt>
                <c:pt idx="50">
                  <c:v>255.16963999999999</c:v>
                </c:pt>
                <c:pt idx="51">
                  <c:v>258.74011000000002</c:v>
                </c:pt>
                <c:pt idx="52">
                  <c:v>262.21192000000002</c:v>
                </c:pt>
                <c:pt idx="53">
                  <c:v>265.59339000000006</c:v>
                </c:pt>
                <c:pt idx="54">
                  <c:v>268.88182</c:v>
                </c:pt>
                <c:pt idx="55">
                  <c:v>272.07891000000001</c:v>
                </c:pt>
                <c:pt idx="56">
                  <c:v>275.17728999999997</c:v>
                </c:pt>
                <c:pt idx="57">
                  <c:v>278.18468000000001</c:v>
                </c:pt>
                <c:pt idx="58">
                  <c:v>281.09201000000002</c:v>
                </c:pt>
                <c:pt idx="59">
                  <c:v>283.90168</c:v>
                </c:pt>
                <c:pt idx="60">
                  <c:v>286.61129000000005</c:v>
                </c:pt>
                <c:pt idx="61">
                  <c:v>289.22289000000001</c:v>
                </c:pt>
                <c:pt idx="62">
                  <c:v>291.72846000000004</c:v>
                </c:pt>
                <c:pt idx="63">
                  <c:v>294.13432000000006</c:v>
                </c:pt>
                <c:pt idx="64">
                  <c:v>296.44147000000004</c:v>
                </c:pt>
                <c:pt idx="65">
                  <c:v>298.63492000000002</c:v>
                </c:pt>
                <c:pt idx="66">
                  <c:v>300.73000999999999</c:v>
                </c:pt>
                <c:pt idx="67">
                  <c:v>302.71802000000002</c:v>
                </c:pt>
                <c:pt idx="68">
                  <c:v>304.60035000000005</c:v>
                </c:pt>
                <c:pt idx="69">
                  <c:v>306.36963000000003</c:v>
                </c:pt>
                <c:pt idx="70">
                  <c:v>308.0385</c:v>
                </c:pt>
                <c:pt idx="71">
                  <c:v>309.60064000000006</c:v>
                </c:pt>
                <c:pt idx="72">
                  <c:v>311.05007999999998</c:v>
                </c:pt>
                <c:pt idx="73">
                  <c:v>312.38512000000003</c:v>
                </c:pt>
                <c:pt idx="74">
                  <c:v>313.61342999999999</c:v>
                </c:pt>
                <c:pt idx="75">
                  <c:v>314.72834000000006</c:v>
                </c:pt>
                <c:pt idx="76">
                  <c:v>315.73516999999998</c:v>
                </c:pt>
                <c:pt idx="77">
                  <c:v>316.62127999999996</c:v>
                </c:pt>
                <c:pt idx="78">
                  <c:v>317.39996000000002</c:v>
                </c:pt>
                <c:pt idx="79">
                  <c:v>318.07020999999997</c:v>
                </c:pt>
                <c:pt idx="80">
                  <c:v>318.61207000000002</c:v>
                </c:pt>
                <c:pt idx="81">
                  <c:v>319.04615000000001</c:v>
                </c:pt>
                <c:pt idx="82">
                  <c:v>319.36483000000004</c:v>
                </c:pt>
                <c:pt idx="83">
                  <c:v>319.56706000000003</c:v>
                </c:pt>
                <c:pt idx="84">
                  <c:v>319.65384000000006</c:v>
                </c:pt>
                <c:pt idx="85">
                  <c:v>319.61790000000002</c:v>
                </c:pt>
                <c:pt idx="86">
                  <c:v>319.47113000000002</c:v>
                </c:pt>
                <c:pt idx="87">
                  <c:v>319.19994000000003</c:v>
                </c:pt>
                <c:pt idx="88">
                  <c:v>318.81129999999996</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D6EA-4E97-84A7-D7913921D9E4}"/>
            </c:ext>
          </c:extLst>
        </c:ser>
        <c:ser>
          <c:idx val="5"/>
          <c:order val="5"/>
          <c:tx>
            <c:v>H</c:v>
          </c:tx>
          <c:spPr>
            <a:ln w="28575">
              <a:noFill/>
            </a:ln>
          </c:spPr>
          <c:xVal>
            <c:numRef>
              <c:f>'Kraft 55 GR'!$AG$2:$AG$89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D6EA-4E97-84A7-D7913921D9E4}"/>
            </c:ext>
          </c:extLst>
        </c:ser>
        <c:ser>
          <c:idx val="6"/>
          <c:order val="6"/>
          <c:tx>
            <c:v>F</c:v>
          </c:tx>
          <c:spPr>
            <a:ln w="28575">
              <a:noFill/>
            </a:ln>
          </c:spPr>
          <c:xVal>
            <c:numRef>
              <c:f>'Kraft 55 GR'!$V$2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D6EA-4E97-84A7-D7913921D9E4}"/>
            </c:ext>
          </c:extLst>
        </c:ser>
        <c:ser>
          <c:idx val="7"/>
          <c:order val="7"/>
          <c:tx>
            <c:v>GD</c:v>
          </c:tx>
          <c:spPr>
            <a:ln w="28575">
              <a:noFill/>
            </a:ln>
          </c:spPr>
          <c:xVal>
            <c:numRef>
              <c:f>'Kraft 55 GR'!$AA$2:$AA$90</c:f>
              <c:numCache>
                <c:formatCode>General</c:formatCode>
                <c:ptCount val="89"/>
                <c:pt idx="0">
                  <c:v>13.4</c:v>
                </c:pt>
                <c:pt idx="1">
                  <c:v>20.151686000000002</c:v>
                </c:pt>
                <c:pt idx="2">
                  <c:v>26.827910000000003</c:v>
                </c:pt>
                <c:pt idx="3">
                  <c:v>33.423578000000006</c:v>
                </c:pt>
                <c:pt idx="4">
                  <c:v>39.927784000000003</c:v>
                </c:pt>
                <c:pt idx="5">
                  <c:v>46.334992000000007</c:v>
                </c:pt>
                <c:pt idx="6">
                  <c:v>52.638027999999998</c:v>
                </c:pt>
                <c:pt idx="7">
                  <c:v>58.841334000000003</c:v>
                </c:pt>
                <c:pt idx="8">
                  <c:v>64.946374000000006</c:v>
                </c:pt>
                <c:pt idx="9">
                  <c:v>70.944800000000001</c:v>
                </c:pt>
                <c:pt idx="10">
                  <c:v>76.839540000000014</c:v>
                </c:pt>
                <c:pt idx="11">
                  <c:v>82.648086000000006</c:v>
                </c:pt>
                <c:pt idx="12">
                  <c:v>88.356504000000001</c:v>
                </c:pt>
                <c:pt idx="13">
                  <c:v>93.971062000000003</c:v>
                </c:pt>
                <c:pt idx="14">
                  <c:v>99.509180000000001</c:v>
                </c:pt>
                <c:pt idx="15">
                  <c:v>104.963706</c:v>
                </c:pt>
                <c:pt idx="16">
                  <c:v>110.33910400000002</c:v>
                </c:pt>
                <c:pt idx="17">
                  <c:v>115.641178</c:v>
                </c:pt>
                <c:pt idx="18">
                  <c:v>120.86641399999999</c:v>
                </c:pt>
                <c:pt idx="19">
                  <c:v>126.02034799999998</c:v>
                </c:pt>
                <c:pt idx="20">
                  <c:v>131.11069000000001</c:v>
                </c:pt>
                <c:pt idx="21">
                  <c:v>136.13002</c:v>
                </c:pt>
                <c:pt idx="22">
                  <c:v>141.08578</c:v>
                </c:pt>
                <c:pt idx="23">
                  <c:v>145.98023799999999</c:v>
                </c:pt>
                <c:pt idx="24">
                  <c:v>150.80397399999998</c:v>
                </c:pt>
                <c:pt idx="25">
                  <c:v>155.56342999999998</c:v>
                </c:pt>
                <c:pt idx="26">
                  <c:v>160.26241000000002</c:v>
                </c:pt>
                <c:pt idx="27">
                  <c:v>164.89366800000002</c:v>
                </c:pt>
                <c:pt idx="28">
                  <c:v>169.460204</c:v>
                </c:pt>
                <c:pt idx="29">
                  <c:v>173.961018</c:v>
                </c:pt>
                <c:pt idx="30">
                  <c:v>178.39293599999999</c:v>
                </c:pt>
                <c:pt idx="31">
                  <c:v>182.76113200000003</c:v>
                </c:pt>
                <c:pt idx="32">
                  <c:v>187.06016399999999</c:v>
                </c:pt>
                <c:pt idx="33">
                  <c:v>191.291032</c:v>
                </c:pt>
                <c:pt idx="34">
                  <c:v>195.454736</c:v>
                </c:pt>
                <c:pt idx="35">
                  <c:v>199.54383399999998</c:v>
                </c:pt>
                <c:pt idx="36">
                  <c:v>203.56005800000003</c:v>
                </c:pt>
                <c:pt idx="37">
                  <c:v>207.50965400000001</c:v>
                </c:pt>
                <c:pt idx="38">
                  <c:v>211.37939800000001</c:v>
                </c:pt>
                <c:pt idx="39">
                  <c:v>215.17680399999998</c:v>
                </c:pt>
                <c:pt idx="40">
                  <c:v>218.90160400000002</c:v>
                </c:pt>
                <c:pt idx="41">
                  <c:v>222.54137799999998</c:v>
                </c:pt>
                <c:pt idx="42">
                  <c:v>226.10310400000003</c:v>
                </c:pt>
                <c:pt idx="43">
                  <c:v>229.59249199999999</c:v>
                </c:pt>
                <c:pt idx="44">
                  <c:v>232.99658600000001</c:v>
                </c:pt>
                <c:pt idx="45">
                  <c:v>236.31745800000002</c:v>
                </c:pt>
                <c:pt idx="46">
                  <c:v>239.56599199999997</c:v>
                </c:pt>
                <c:pt idx="47">
                  <c:v>242.71707999999998</c:v>
                </c:pt>
                <c:pt idx="48">
                  <c:v>245.78521400000002</c:v>
                </c:pt>
                <c:pt idx="49">
                  <c:v>248.77503199999998</c:v>
                </c:pt>
                <c:pt idx="50">
                  <c:v>251.66793999999999</c:v>
                </c:pt>
                <c:pt idx="51">
                  <c:v>254.48333599999998</c:v>
                </c:pt>
                <c:pt idx="52">
                  <c:v>257.20182199999999</c:v>
                </c:pt>
                <c:pt idx="53">
                  <c:v>259.83110799999997</c:v>
                </c:pt>
                <c:pt idx="54">
                  <c:v>262.36973</c:v>
                </c:pt>
                <c:pt idx="55">
                  <c:v>264.818152</c:v>
                </c:pt>
                <c:pt idx="56">
                  <c:v>267.171468</c:v>
                </c:pt>
                <c:pt idx="57">
                  <c:v>269.43431600000002</c:v>
                </c:pt>
                <c:pt idx="58">
                  <c:v>271.60132600000003</c:v>
                </c:pt>
                <c:pt idx="59">
                  <c:v>273.67242599999992</c:v>
                </c:pt>
                <c:pt idx="60">
                  <c:v>275.64768800000007</c:v>
                </c:pt>
                <c:pt idx="61">
                  <c:v>277.52730799999995</c:v>
                </c:pt>
                <c:pt idx="62">
                  <c:v>279.30511199999995</c:v>
                </c:pt>
                <c:pt idx="63">
                  <c:v>280.98680999999999</c:v>
                </c:pt>
                <c:pt idx="64">
                  <c:v>282.57340200000004</c:v>
                </c:pt>
                <c:pt idx="65">
                  <c:v>284.05173600000001</c:v>
                </c:pt>
                <c:pt idx="66">
                  <c:v>285.43469599999997</c:v>
                </c:pt>
                <c:pt idx="67">
                  <c:v>286.71664399999997</c:v>
                </c:pt>
                <c:pt idx="68">
                  <c:v>287.89650799999998</c:v>
                </c:pt>
                <c:pt idx="69">
                  <c:v>288.969382</c:v>
                </c:pt>
                <c:pt idx="70">
                  <c:v>289.946686</c:v>
                </c:pt>
                <c:pt idx="71">
                  <c:v>290.82271000000003</c:v>
                </c:pt>
                <c:pt idx="72">
                  <c:v>291.59147600000006</c:v>
                </c:pt>
                <c:pt idx="73">
                  <c:v>292.25252</c:v>
                </c:pt>
                <c:pt idx="74">
                  <c:v>292.81228399999998</c:v>
                </c:pt>
                <c:pt idx="75">
                  <c:v>293.26532600000002</c:v>
                </c:pt>
                <c:pt idx="76">
                  <c:v>293.616356</c:v>
                </c:pt>
                <c:pt idx="77">
                  <c:v>293.85395399999993</c:v>
                </c:pt>
                <c:pt idx="78">
                  <c:v>293.99080800000002</c:v>
                </c:pt>
                <c:pt idx="79">
                  <c:v>294.02591799999999</c:v>
                </c:pt>
                <c:pt idx="80">
                  <c:v>293.94115399999998</c:v>
                </c:pt>
                <c:pt idx="81">
                  <c:v>293.75591399999996</c:v>
                </c:pt>
                <c:pt idx="82">
                  <c:v>293.461952</c:v>
                </c:pt>
                <c:pt idx="83">
                  <c:v>293.06007199999999</c:v>
                </c:pt>
                <c:pt idx="84">
                  <c:v>292.55127400000003</c:v>
                </c:pt>
                <c:pt idx="85">
                  <c:v>291.92704400000002</c:v>
                </c:pt>
                <c:pt idx="86">
                  <c:v>291.201142</c:v>
                </c:pt>
                <c:pt idx="87">
                  <c:v>290.35934400000002</c:v>
                </c:pt>
                <c:pt idx="88">
                  <c:v>289.40862800000002</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D6EA-4E97-84A7-D7913921D9E4}"/>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GR'!$AN$2:$AN$89</c:f>
              <c:numCache>
                <c:formatCode>General</c:formatCode>
                <c:ptCount val="88"/>
                <c:pt idx="0">
                  <c:v>-9439.6114830477618</c:v>
                </c:pt>
                <c:pt idx="1">
                  <c:v>-8375.6454779177657</c:v>
                </c:pt>
                <c:pt idx="2">
                  <c:v>-7413.3511249133071</c:v>
                </c:pt>
                <c:pt idx="3">
                  <c:v>-6322.946187646352</c:v>
                </c:pt>
                <c:pt idx="4">
                  <c:v>-5261.2771635555837</c:v>
                </c:pt>
                <c:pt idx="5">
                  <c:v>-4115.8752536537359</c:v>
                </c:pt>
                <c:pt idx="6">
                  <c:v>-2997.6886337720234</c:v>
                </c:pt>
                <c:pt idx="7">
                  <c:v>-1861.3957150421606</c:v>
                </c:pt>
                <c:pt idx="8">
                  <c:v>-654.79737462567334</c:v>
                </c:pt>
                <c:pt idx="9">
                  <c:v>539.93277776991454</c:v>
                </c:pt>
                <c:pt idx="10">
                  <c:v>1727.3171730467909</c:v>
                </c:pt>
                <c:pt idx="11">
                  <c:v>2943.5161957709975</c:v>
                </c:pt>
                <c:pt idx="12">
                  <c:v>4170.1459517106659</c:v>
                </c:pt>
                <c:pt idx="13">
                  <c:v>5371.6648877936241</c:v>
                </c:pt>
                <c:pt idx="14">
                  <c:v>6577.204314467529</c:v>
                </c:pt>
                <c:pt idx="15">
                  <c:v>7785.5621125266853</c:v>
                </c:pt>
                <c:pt idx="16">
                  <c:v>8969.9709180691643</c:v>
                </c:pt>
                <c:pt idx="17">
                  <c:v>10168.988018366854</c:v>
                </c:pt>
                <c:pt idx="18">
                  <c:v>11352.883855402159</c:v>
                </c:pt>
                <c:pt idx="19">
                  <c:v>12472.290188607718</c:v>
                </c:pt>
                <c:pt idx="20">
                  <c:v>13615.786269307007</c:v>
                </c:pt>
                <c:pt idx="21">
                  <c:v>14762.464447414417</c:v>
                </c:pt>
                <c:pt idx="22">
                  <c:v>15920.229505579444</c:v>
                </c:pt>
                <c:pt idx="23">
                  <c:v>17023.981811711845</c:v>
                </c:pt>
                <c:pt idx="24">
                  <c:v>18098.467151556604</c:v>
                </c:pt>
                <c:pt idx="25">
                  <c:v>19228.583678851006</c:v>
                </c:pt>
                <c:pt idx="26">
                  <c:v>20280.515950021385</c:v>
                </c:pt>
                <c:pt idx="27">
                  <c:v>21356.071015341899</c:v>
                </c:pt>
                <c:pt idx="28">
                  <c:v>22379.376324054803</c:v>
                </c:pt>
                <c:pt idx="29">
                  <c:v>23429.895040932315</c:v>
                </c:pt>
                <c:pt idx="30">
                  <c:v>24448.190863333439</c:v>
                </c:pt>
                <c:pt idx="31">
                  <c:v>25447.304994882692</c:v>
                </c:pt>
                <c:pt idx="32">
                  <c:v>26438.155030354472</c:v>
                </c:pt>
                <c:pt idx="33">
                  <c:v>27443.016733927139</c:v>
                </c:pt>
                <c:pt idx="34">
                  <c:v>28380.960353502789</c:v>
                </c:pt>
                <c:pt idx="35">
                  <c:v>29341.029956155195</c:v>
                </c:pt>
                <c:pt idx="36">
                  <c:v>30289.331784808724</c:v>
                </c:pt>
                <c:pt idx="37">
                  <c:v>31200.67043992065</c:v>
                </c:pt>
                <c:pt idx="38">
                  <c:v>32111.442058717432</c:v>
                </c:pt>
                <c:pt idx="39">
                  <c:v>33004.862191892513</c:v>
                </c:pt>
                <c:pt idx="40">
                  <c:v>33882.664787956775</c:v>
                </c:pt>
                <c:pt idx="41">
                  <c:v>34730.716557578598</c:v>
                </c:pt>
                <c:pt idx="42">
                  <c:v>35595.161828018696</c:v>
                </c:pt>
                <c:pt idx="43">
                  <c:v>36424.332187969572</c:v>
                </c:pt>
                <c:pt idx="44">
                  <c:v>37228.351134987322</c:v>
                </c:pt>
                <c:pt idx="45">
                  <c:v>38047.707736739649</c:v>
                </c:pt>
                <c:pt idx="46">
                  <c:v>38801.211887949568</c:v>
                </c:pt>
                <c:pt idx="47">
                  <c:v>39551.217935991663</c:v>
                </c:pt>
                <c:pt idx="48">
                  <c:v>40345.230126341165</c:v>
                </c:pt>
                <c:pt idx="49">
                  <c:v>41032.991591050864</c:v>
                </c:pt>
                <c:pt idx="50">
                  <c:v>41766.91229202754</c:v>
                </c:pt>
                <c:pt idx="51">
                  <c:v>42422.016571519751</c:v>
                </c:pt>
                <c:pt idx="52">
                  <c:v>43139.215259250399</c:v>
                </c:pt>
                <c:pt idx="53">
                  <c:v>43753.657248681549</c:v>
                </c:pt>
                <c:pt idx="54">
                  <c:v>44402.036994440234</c:v>
                </c:pt>
                <c:pt idx="55">
                  <c:v>44994.744425299665</c:v>
                </c:pt>
                <c:pt idx="56">
                  <c:v>45644.798960819091</c:v>
                </c:pt>
                <c:pt idx="57">
                  <c:v>46154.018749948773</c:v>
                </c:pt>
                <c:pt idx="58">
                  <c:v>46764.424053032635</c:v>
                </c:pt>
                <c:pt idx="59">
                  <c:v>47241.389261365344</c:v>
                </c:pt>
                <c:pt idx="60">
                  <c:v>47796.244552591423</c:v>
                </c:pt>
                <c:pt idx="61">
                  <c:v>48271.914496564532</c:v>
                </c:pt>
                <c:pt idx="62">
                  <c:v>48727.54031883362</c:v>
                </c:pt>
                <c:pt idx="63">
                  <c:v>49186.725758082481</c:v>
                </c:pt>
                <c:pt idx="64">
                  <c:v>49564.295537916347</c:v>
                </c:pt>
                <c:pt idx="65">
                  <c:v>50034.365499841668</c:v>
                </c:pt>
                <c:pt idx="66">
                  <c:v>50339.525791694228</c:v>
                </c:pt>
                <c:pt idx="67">
                  <c:v>50755.461800217192</c:v>
                </c:pt>
                <c:pt idx="68">
                  <c:v>51047.700613117311</c:v>
                </c:pt>
                <c:pt idx="69">
                  <c:v>51340.250715795431</c:v>
                </c:pt>
                <c:pt idx="70">
                  <c:v>51628.745998773062</c:v>
                </c:pt>
                <c:pt idx="71">
                  <c:v>51913.867974024783</c:v>
                </c:pt>
                <c:pt idx="72">
                  <c:v>52101.771360663864</c:v>
                </c:pt>
                <c:pt idx="73">
                  <c:v>52317.031191187249</c:v>
                </c:pt>
                <c:pt idx="74">
                  <c:v>52508.714350382848</c:v>
                </c:pt>
                <c:pt idx="75">
                  <c:v>52620.12929255089</c:v>
                </c:pt>
                <c:pt idx="76">
                  <c:v>52756.708156591594</c:v>
                </c:pt>
                <c:pt idx="77">
                  <c:v>52845.929631884472</c:v>
                </c:pt>
                <c:pt idx="78">
                  <c:v>52877.060839624952</c:v>
                </c:pt>
                <c:pt idx="79">
                  <c:v>52885.364809951745</c:v>
                </c:pt>
                <c:pt idx="80">
                  <c:v>52891.119229052798</c:v>
                </c:pt>
                <c:pt idx="81">
                  <c:v>52892.024740125897</c:v>
                </c:pt>
                <c:pt idx="82">
                  <c:v>52755.125083949664</c:v>
                </c:pt>
                <c:pt idx="83">
                  <c:v>52622.930539702742</c:v>
                </c:pt>
                <c:pt idx="84">
                  <c:v>52570.62887359989</c:v>
                </c:pt>
                <c:pt idx="85">
                  <c:v>52277.432521045848</c:v>
                </c:pt>
                <c:pt idx="86">
                  <c:v>52049.754659035316</c:v>
                </c:pt>
                <c:pt idx="87">
                  <c:v>51811.518570742111</c:v>
                </c:pt>
              </c:numCache>
            </c:numRef>
          </c:yVal>
          <c:smooth val="0"/>
          <c:extLst>
            <c:ext xmlns:c16="http://schemas.microsoft.com/office/drawing/2014/chart" uri="{C3380CC4-5D6E-409C-BE32-E72D297353CC}">
              <c16:uniqueId val="{00000000-FFF7-4B0F-9E19-C74E98B71ED5}"/>
            </c:ext>
          </c:extLst>
        </c:ser>
        <c:ser>
          <c:idx val="2"/>
          <c:order val="1"/>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1-FFF7-4B0F-9E19-C74E98B71ED5}"/>
            </c:ext>
          </c:extLst>
        </c:ser>
        <c:ser>
          <c:idx val="3"/>
          <c:order val="2"/>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FFF7-4B0F-9E19-C74E98B71ED5}"/>
            </c:ext>
          </c:extLst>
        </c:ser>
        <c:ser>
          <c:idx val="4"/>
          <c:order val="3"/>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3-FFF7-4B0F-9E19-C74E98B71ED5}"/>
            </c:ext>
          </c:extLst>
        </c:ser>
        <c:ser>
          <c:idx val="0"/>
          <c:order val="4"/>
          <c:tx>
            <c:v>Gesamt</c:v>
          </c:tx>
          <c:spPr>
            <a:ln w="28575">
              <a:noFill/>
            </a:ln>
          </c:spPr>
          <c:yVal>
            <c:numRef>
              <c:f>'Kraft 55 GR'!$AR$2:$AR$89</c:f>
              <c:numCache>
                <c:formatCode>General</c:formatCode>
                <c:ptCount val="88"/>
                <c:pt idx="0">
                  <c:v>3937.7327892491876</c:v>
                </c:pt>
                <c:pt idx="1">
                  <c:v>3396.5713015634101</c:v>
                </c:pt>
                <c:pt idx="2">
                  <c:v>3126.3355202120802</c:v>
                </c:pt>
                <c:pt idx="3">
                  <c:v>2811.5235441179775</c:v>
                </c:pt>
                <c:pt idx="4">
                  <c:v>2664.4704284446752</c:v>
                </c:pt>
                <c:pt idx="5">
                  <c:v>2539.2655242143728</c:v>
                </c:pt>
                <c:pt idx="6">
                  <c:v>2567.695017252343</c:v>
                </c:pt>
                <c:pt idx="7">
                  <c:v>2697.6910280425514</c:v>
                </c:pt>
                <c:pt idx="8">
                  <c:v>2804.1743827807663</c:v>
                </c:pt>
                <c:pt idx="9">
                  <c:v>3022.8735554176642</c:v>
                </c:pt>
                <c:pt idx="10">
                  <c:v>3293.2259979296605</c:v>
                </c:pt>
                <c:pt idx="11">
                  <c:v>3572.4625773396151</c:v>
                </c:pt>
                <c:pt idx="12">
                  <c:v>3868.7245048955547</c:v>
                </c:pt>
                <c:pt idx="13">
                  <c:v>4214.8233984265535</c:v>
                </c:pt>
                <c:pt idx="14">
                  <c:v>4537.8215250259063</c:v>
                </c:pt>
                <c:pt idx="15">
                  <c:v>4872.4938441003787</c:v>
                </c:pt>
                <c:pt idx="16">
                  <c:v>5199.1867996374058</c:v>
                </c:pt>
                <c:pt idx="17">
                  <c:v>5502.4872441651169</c:v>
                </c:pt>
                <c:pt idx="18">
                  <c:v>5797.1837729291565</c:v>
                </c:pt>
                <c:pt idx="19">
                  <c:v>6127.1067931818889</c:v>
                </c:pt>
                <c:pt idx="20">
                  <c:v>6394.2678654542924</c:v>
                </c:pt>
                <c:pt idx="21">
                  <c:v>6645.9744497871998</c:v>
                </c:pt>
                <c:pt idx="22">
                  <c:v>6850.2808783251403</c:v>
                </c:pt>
                <c:pt idx="23">
                  <c:v>7079.2344495783946</c:v>
                </c:pt>
                <c:pt idx="24">
                  <c:v>7290.4383343638037</c:v>
                </c:pt>
                <c:pt idx="25">
                  <c:v>7440.3927016783637</c:v>
                </c:pt>
                <c:pt idx="26">
                  <c:v>7617.7701724749204</c:v>
                </c:pt>
                <c:pt idx="27">
                  <c:v>7742.3084826497434</c:v>
                </c:pt>
                <c:pt idx="28">
                  <c:v>7900.0778237764061</c:v>
                </c:pt>
                <c:pt idx="29">
                  <c:v>8000.8750950958711</c:v>
                </c:pt>
                <c:pt idx="30">
                  <c:v>8092.5961764337044</c:v>
                </c:pt>
                <c:pt idx="31">
                  <c:v>8184.8626591542961</c:v>
                </c:pt>
                <c:pt idx="32">
                  <c:v>8264.6142021698106</c:v>
                </c:pt>
                <c:pt idx="33">
                  <c:v>8288.8503645671772</c:v>
                </c:pt>
                <c:pt idx="34">
                  <c:v>8371.3773921428328</c:v>
                </c:pt>
                <c:pt idx="35">
                  <c:v>8399.8151283995467</c:v>
                </c:pt>
                <c:pt idx="36">
                  <c:v>8414.7191499465771</c:v>
                </c:pt>
                <c:pt idx="37">
                  <c:v>8441.4987810187304</c:v>
                </c:pt>
                <c:pt idx="38">
                  <c:v>8452.2401084904413</c:v>
                </c:pt>
                <c:pt idx="39">
                  <c:v>8458.3577364780867</c:v>
                </c:pt>
                <c:pt idx="40">
                  <c:v>8443.0386898393772</c:v>
                </c:pt>
                <c:pt idx="41">
                  <c:v>8460.7756127337707</c:v>
                </c:pt>
                <c:pt idx="42">
                  <c:v>8415.2464876654194</c:v>
                </c:pt>
                <c:pt idx="43">
                  <c:v>8388.3441039483805</c:v>
                </c:pt>
                <c:pt idx="44">
                  <c:v>8383.1252343635933</c:v>
                </c:pt>
                <c:pt idx="45">
                  <c:v>8321.4403999230271</c:v>
                </c:pt>
                <c:pt idx="46">
                  <c:v>8314.7818249706179</c:v>
                </c:pt>
                <c:pt idx="47">
                  <c:v>8300.599658823201</c:v>
                </c:pt>
                <c:pt idx="48">
                  <c:v>8192.7019095841824</c:v>
                </c:pt>
                <c:pt idx="49">
                  <c:v>8197.6309675876837</c:v>
                </c:pt>
                <c:pt idx="50">
                  <c:v>8121.4120392438635</c:v>
                </c:pt>
                <c:pt idx="51">
                  <c:v>8118.6827925250691</c:v>
                </c:pt>
                <c:pt idx="52">
                  <c:v>8013.4970340769214</c:v>
                </c:pt>
                <c:pt idx="53">
                  <c:v>8007.3296033720253</c:v>
                </c:pt>
                <c:pt idx="54">
                  <c:v>7939.990273100193</c:v>
                </c:pt>
                <c:pt idx="55">
                  <c:v>7917.3467893405177</c:v>
                </c:pt>
                <c:pt idx="56">
                  <c:v>7794.7882469959368</c:v>
                </c:pt>
                <c:pt idx="57">
                  <c:v>7824.2138021851642</c:v>
                </c:pt>
                <c:pt idx="58">
                  <c:v>7701.7557113217626</c:v>
                </c:pt>
                <c:pt idx="59">
                  <c:v>7719.7766343110634</c:v>
                </c:pt>
                <c:pt idx="60">
                  <c:v>7620.3464937965764</c:v>
                </c:pt>
                <c:pt idx="61">
                  <c:v>7586.7506726088905</c:v>
                </c:pt>
                <c:pt idx="62">
                  <c:v>7553.7237598591964</c:v>
                </c:pt>
                <c:pt idx="63">
                  <c:v>7500.614845315351</c:v>
                </c:pt>
                <c:pt idx="64">
                  <c:v>7505.8065714172844</c:v>
                </c:pt>
                <c:pt idx="65">
                  <c:v>7385.1978158763595</c:v>
                </c:pt>
                <c:pt idx="66">
                  <c:v>7437.3671054825318</c:v>
                </c:pt>
                <c:pt idx="67">
                  <c:v>7327.8905869875234</c:v>
                </c:pt>
                <c:pt idx="68">
                  <c:v>7347.3796528927778</c:v>
                </c:pt>
                <c:pt idx="69">
                  <c:v>7336.029898173736</c:v>
                </c:pt>
                <c:pt idx="70">
                  <c:v>7302.8448784516295</c:v>
                </c:pt>
                <c:pt idx="71">
                  <c:v>7255.5938121375657</c:v>
                </c:pt>
                <c:pt idx="72">
                  <c:v>7287.2646138747295</c:v>
                </c:pt>
                <c:pt idx="73">
                  <c:v>7272.4889398552841</c:v>
                </c:pt>
                <c:pt idx="74">
                  <c:v>7253.703903296082</c:v>
                </c:pt>
                <c:pt idx="75">
                  <c:v>7307.1027128889255</c:v>
                </c:pt>
                <c:pt idx="76">
                  <c:v>7296.8705846793673</c:v>
                </c:pt>
                <c:pt idx="77">
                  <c:v>7324.8792258375979</c:v>
                </c:pt>
                <c:pt idx="78">
                  <c:v>7393.942508986911</c:v>
                </c:pt>
                <c:pt idx="79">
                  <c:v>7456.3213916116583</c:v>
                </c:pt>
                <c:pt idx="80">
                  <c:v>7501.6352168086087</c:v>
                </c:pt>
                <c:pt idx="81">
                  <c:v>7525.5492108133039</c:v>
                </c:pt>
                <c:pt idx="82">
                  <c:v>7676.4330297430279</c:v>
                </c:pt>
                <c:pt idx="83">
                  <c:v>7803.9444586680111</c:v>
                </c:pt>
                <c:pt idx="84">
                  <c:v>7805.4895787267087</c:v>
                </c:pt>
                <c:pt idx="85">
                  <c:v>8054.6464739530857</c:v>
                </c:pt>
                <c:pt idx="86">
                  <c:v>8202.8588641692913</c:v>
                </c:pt>
                <c:pt idx="87">
                  <c:v>8331.7906393669182</c:v>
                </c:pt>
              </c:numCache>
            </c:numRef>
          </c:yVal>
          <c:smooth val="0"/>
          <c:extLst>
            <c:ext xmlns:c16="http://schemas.microsoft.com/office/drawing/2014/chart" uri="{C3380CC4-5D6E-409C-BE32-E72D297353CC}">
              <c16:uniqueId val="{00000004-FFF7-4B0F-9E19-C74E98B71ED5}"/>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Standadrt Feder</a:t>
            </a:r>
          </a:p>
        </c:rich>
      </c:tx>
      <c:overlay val="0"/>
    </c:title>
    <c:autoTitleDeleted val="0"/>
    <c:plotArea>
      <c:layout/>
      <c:scatterChart>
        <c:scatterStyle val="lineMarker"/>
        <c:varyColors val="0"/>
        <c:ser>
          <c:idx val="5"/>
          <c:order val="0"/>
          <c:tx>
            <c:v>Feder</c:v>
          </c:tx>
          <c:spPr>
            <a:ln w="28575">
              <a:noFill/>
            </a:ln>
          </c:spPr>
          <c:yVal>
            <c:numRef>
              <c:f>'Kraft 55 GR'!$AN$2:$AN$89</c:f>
              <c:numCache>
                <c:formatCode>General</c:formatCode>
                <c:ptCount val="88"/>
                <c:pt idx="0">
                  <c:v>-9439.6114830477618</c:v>
                </c:pt>
                <c:pt idx="1">
                  <c:v>-8375.6454779177657</c:v>
                </c:pt>
                <c:pt idx="2">
                  <c:v>-7413.3511249133071</c:v>
                </c:pt>
                <c:pt idx="3">
                  <c:v>-6322.946187646352</c:v>
                </c:pt>
                <c:pt idx="4">
                  <c:v>-5261.2771635555837</c:v>
                </c:pt>
                <c:pt idx="5">
                  <c:v>-4115.8752536537359</c:v>
                </c:pt>
                <c:pt idx="6">
                  <c:v>-2997.6886337720234</c:v>
                </c:pt>
                <c:pt idx="7">
                  <c:v>-1861.3957150421606</c:v>
                </c:pt>
                <c:pt idx="8">
                  <c:v>-654.79737462567334</c:v>
                </c:pt>
                <c:pt idx="9">
                  <c:v>539.93277776991454</c:v>
                </c:pt>
                <c:pt idx="10">
                  <c:v>1727.3171730467909</c:v>
                </c:pt>
                <c:pt idx="11">
                  <c:v>2943.5161957709975</c:v>
                </c:pt>
                <c:pt idx="12">
                  <c:v>4170.1459517106659</c:v>
                </c:pt>
                <c:pt idx="13">
                  <c:v>5371.6648877936241</c:v>
                </c:pt>
                <c:pt idx="14">
                  <c:v>6577.204314467529</c:v>
                </c:pt>
                <c:pt idx="15">
                  <c:v>7785.5621125266853</c:v>
                </c:pt>
                <c:pt idx="16">
                  <c:v>8969.9709180691643</c:v>
                </c:pt>
                <c:pt idx="17">
                  <c:v>10168.988018366854</c:v>
                </c:pt>
                <c:pt idx="18">
                  <c:v>11352.883855402159</c:v>
                </c:pt>
                <c:pt idx="19">
                  <c:v>12472.290188607718</c:v>
                </c:pt>
                <c:pt idx="20">
                  <c:v>13615.786269307007</c:v>
                </c:pt>
                <c:pt idx="21">
                  <c:v>14762.464447414417</c:v>
                </c:pt>
                <c:pt idx="22">
                  <c:v>15920.229505579444</c:v>
                </c:pt>
                <c:pt idx="23">
                  <c:v>17023.981811711845</c:v>
                </c:pt>
                <c:pt idx="24">
                  <c:v>18098.467151556604</c:v>
                </c:pt>
                <c:pt idx="25">
                  <c:v>19228.583678851006</c:v>
                </c:pt>
                <c:pt idx="26">
                  <c:v>20280.515950021385</c:v>
                </c:pt>
                <c:pt idx="27">
                  <c:v>21356.071015341899</c:v>
                </c:pt>
                <c:pt idx="28">
                  <c:v>22379.376324054803</c:v>
                </c:pt>
                <c:pt idx="29">
                  <c:v>23429.895040932315</c:v>
                </c:pt>
                <c:pt idx="30">
                  <c:v>24448.190863333439</c:v>
                </c:pt>
                <c:pt idx="31">
                  <c:v>25447.304994882692</c:v>
                </c:pt>
                <c:pt idx="32">
                  <c:v>26438.155030354472</c:v>
                </c:pt>
                <c:pt idx="33">
                  <c:v>27443.016733927139</c:v>
                </c:pt>
                <c:pt idx="34">
                  <c:v>28380.960353502789</c:v>
                </c:pt>
                <c:pt idx="35">
                  <c:v>29341.029956155195</c:v>
                </c:pt>
                <c:pt idx="36">
                  <c:v>30289.331784808724</c:v>
                </c:pt>
                <c:pt idx="37">
                  <c:v>31200.67043992065</c:v>
                </c:pt>
                <c:pt idx="38">
                  <c:v>32111.442058717432</c:v>
                </c:pt>
                <c:pt idx="39">
                  <c:v>33004.862191892513</c:v>
                </c:pt>
                <c:pt idx="40">
                  <c:v>33882.664787956775</c:v>
                </c:pt>
                <c:pt idx="41">
                  <c:v>34730.716557578598</c:v>
                </c:pt>
                <c:pt idx="42">
                  <c:v>35595.161828018696</c:v>
                </c:pt>
                <c:pt idx="43">
                  <c:v>36424.332187969572</c:v>
                </c:pt>
                <c:pt idx="44">
                  <c:v>37228.351134987322</c:v>
                </c:pt>
                <c:pt idx="45">
                  <c:v>38047.707736739649</c:v>
                </c:pt>
                <c:pt idx="46">
                  <c:v>38801.211887949568</c:v>
                </c:pt>
                <c:pt idx="47">
                  <c:v>39551.217935991663</c:v>
                </c:pt>
                <c:pt idx="48">
                  <c:v>40345.230126341165</c:v>
                </c:pt>
                <c:pt idx="49">
                  <c:v>41032.991591050864</c:v>
                </c:pt>
                <c:pt idx="50">
                  <c:v>41766.91229202754</c:v>
                </c:pt>
                <c:pt idx="51">
                  <c:v>42422.016571519751</c:v>
                </c:pt>
                <c:pt idx="52">
                  <c:v>43139.215259250399</c:v>
                </c:pt>
                <c:pt idx="53">
                  <c:v>43753.657248681549</c:v>
                </c:pt>
                <c:pt idx="54">
                  <c:v>44402.036994440234</c:v>
                </c:pt>
                <c:pt idx="55">
                  <c:v>44994.744425299665</c:v>
                </c:pt>
                <c:pt idx="56">
                  <c:v>45644.798960819091</c:v>
                </c:pt>
                <c:pt idx="57">
                  <c:v>46154.018749948773</c:v>
                </c:pt>
                <c:pt idx="58">
                  <c:v>46764.424053032635</c:v>
                </c:pt>
                <c:pt idx="59">
                  <c:v>47241.389261365344</c:v>
                </c:pt>
                <c:pt idx="60">
                  <c:v>47796.244552591423</c:v>
                </c:pt>
                <c:pt idx="61">
                  <c:v>48271.914496564532</c:v>
                </c:pt>
                <c:pt idx="62">
                  <c:v>48727.54031883362</c:v>
                </c:pt>
                <c:pt idx="63">
                  <c:v>49186.725758082481</c:v>
                </c:pt>
                <c:pt idx="64">
                  <c:v>49564.295537916347</c:v>
                </c:pt>
                <c:pt idx="65">
                  <c:v>50034.365499841668</c:v>
                </c:pt>
                <c:pt idx="66">
                  <c:v>50339.525791694228</c:v>
                </c:pt>
                <c:pt idx="67">
                  <c:v>50755.461800217192</c:v>
                </c:pt>
                <c:pt idx="68">
                  <c:v>51047.700613117311</c:v>
                </c:pt>
                <c:pt idx="69">
                  <c:v>51340.250715795431</c:v>
                </c:pt>
                <c:pt idx="70">
                  <c:v>51628.745998773062</c:v>
                </c:pt>
                <c:pt idx="71">
                  <c:v>51913.867974024783</c:v>
                </c:pt>
                <c:pt idx="72">
                  <c:v>52101.771360663864</c:v>
                </c:pt>
                <c:pt idx="73">
                  <c:v>52317.031191187249</c:v>
                </c:pt>
                <c:pt idx="74">
                  <c:v>52508.714350382848</c:v>
                </c:pt>
                <c:pt idx="75">
                  <c:v>52620.12929255089</c:v>
                </c:pt>
                <c:pt idx="76">
                  <c:v>52756.708156591594</c:v>
                </c:pt>
                <c:pt idx="77">
                  <c:v>52845.929631884472</c:v>
                </c:pt>
                <c:pt idx="78">
                  <c:v>52877.060839624952</c:v>
                </c:pt>
                <c:pt idx="79">
                  <c:v>52885.364809951745</c:v>
                </c:pt>
                <c:pt idx="80">
                  <c:v>52891.119229052798</c:v>
                </c:pt>
                <c:pt idx="81">
                  <c:v>52892.024740125897</c:v>
                </c:pt>
                <c:pt idx="82">
                  <c:v>52755.125083949664</c:v>
                </c:pt>
                <c:pt idx="83">
                  <c:v>52622.930539702742</c:v>
                </c:pt>
                <c:pt idx="84">
                  <c:v>52570.62887359989</c:v>
                </c:pt>
                <c:pt idx="85">
                  <c:v>52277.432521045848</c:v>
                </c:pt>
                <c:pt idx="86">
                  <c:v>52049.754659035316</c:v>
                </c:pt>
                <c:pt idx="87">
                  <c:v>51811.518570742111</c:v>
                </c:pt>
              </c:numCache>
            </c:numRef>
          </c:yVal>
          <c:smooth val="0"/>
          <c:extLst>
            <c:ext xmlns:c16="http://schemas.microsoft.com/office/drawing/2014/chart" uri="{C3380CC4-5D6E-409C-BE32-E72D297353CC}">
              <c16:uniqueId val="{0000000A-076B-43BD-93E4-B66A5C6098DB}"/>
            </c:ext>
          </c:extLst>
        </c:ser>
        <c:ser>
          <c:idx val="6"/>
          <c:order val="1"/>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B-076B-43BD-93E4-B66A5C6098DB}"/>
            </c:ext>
          </c:extLst>
        </c:ser>
        <c:ser>
          <c:idx val="7"/>
          <c:order val="2"/>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C-076B-43BD-93E4-B66A5C6098DB}"/>
            </c:ext>
          </c:extLst>
        </c:ser>
        <c:ser>
          <c:idx val="8"/>
          <c:order val="3"/>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D-076B-43BD-93E4-B66A5C6098DB}"/>
            </c:ext>
          </c:extLst>
        </c:ser>
        <c:ser>
          <c:idx val="9"/>
          <c:order val="4"/>
          <c:tx>
            <c:v>Gesamt</c:v>
          </c:tx>
          <c:spPr>
            <a:ln w="28575">
              <a:noFill/>
            </a:ln>
          </c:spPr>
          <c:yVal>
            <c:numRef>
              <c:f>'Kraft 55 GR'!$AR$2:$AR$89</c:f>
              <c:numCache>
                <c:formatCode>General</c:formatCode>
                <c:ptCount val="88"/>
                <c:pt idx="0">
                  <c:v>3937.7327892491876</c:v>
                </c:pt>
                <c:pt idx="1">
                  <c:v>3396.5713015634101</c:v>
                </c:pt>
                <c:pt idx="2">
                  <c:v>3126.3355202120802</c:v>
                </c:pt>
                <c:pt idx="3">
                  <c:v>2811.5235441179775</c:v>
                </c:pt>
                <c:pt idx="4">
                  <c:v>2664.4704284446752</c:v>
                </c:pt>
                <c:pt idx="5">
                  <c:v>2539.2655242143728</c:v>
                </c:pt>
                <c:pt idx="6">
                  <c:v>2567.695017252343</c:v>
                </c:pt>
                <c:pt idx="7">
                  <c:v>2697.6910280425514</c:v>
                </c:pt>
                <c:pt idx="8">
                  <c:v>2804.1743827807663</c:v>
                </c:pt>
                <c:pt idx="9">
                  <c:v>3022.8735554176642</c:v>
                </c:pt>
                <c:pt idx="10">
                  <c:v>3293.2259979296605</c:v>
                </c:pt>
                <c:pt idx="11">
                  <c:v>3572.4625773396151</c:v>
                </c:pt>
                <c:pt idx="12">
                  <c:v>3868.7245048955547</c:v>
                </c:pt>
                <c:pt idx="13">
                  <c:v>4214.8233984265535</c:v>
                </c:pt>
                <c:pt idx="14">
                  <c:v>4537.8215250259063</c:v>
                </c:pt>
                <c:pt idx="15">
                  <c:v>4872.4938441003787</c:v>
                </c:pt>
                <c:pt idx="16">
                  <c:v>5199.1867996374058</c:v>
                </c:pt>
                <c:pt idx="17">
                  <c:v>5502.4872441651169</c:v>
                </c:pt>
                <c:pt idx="18">
                  <c:v>5797.1837729291565</c:v>
                </c:pt>
                <c:pt idx="19">
                  <c:v>6127.1067931818889</c:v>
                </c:pt>
                <c:pt idx="20">
                  <c:v>6394.2678654542924</c:v>
                </c:pt>
                <c:pt idx="21">
                  <c:v>6645.9744497871998</c:v>
                </c:pt>
                <c:pt idx="22">
                  <c:v>6850.2808783251403</c:v>
                </c:pt>
                <c:pt idx="23">
                  <c:v>7079.2344495783946</c:v>
                </c:pt>
                <c:pt idx="24">
                  <c:v>7290.4383343638037</c:v>
                </c:pt>
                <c:pt idx="25">
                  <c:v>7440.3927016783637</c:v>
                </c:pt>
                <c:pt idx="26">
                  <c:v>7617.7701724749204</c:v>
                </c:pt>
                <c:pt idx="27">
                  <c:v>7742.3084826497434</c:v>
                </c:pt>
                <c:pt idx="28">
                  <c:v>7900.0778237764061</c:v>
                </c:pt>
                <c:pt idx="29">
                  <c:v>8000.8750950958711</c:v>
                </c:pt>
                <c:pt idx="30">
                  <c:v>8092.5961764337044</c:v>
                </c:pt>
                <c:pt idx="31">
                  <c:v>8184.8626591542961</c:v>
                </c:pt>
                <c:pt idx="32">
                  <c:v>8264.6142021698106</c:v>
                </c:pt>
                <c:pt idx="33">
                  <c:v>8288.8503645671772</c:v>
                </c:pt>
                <c:pt idx="34">
                  <c:v>8371.3773921428328</c:v>
                </c:pt>
                <c:pt idx="35">
                  <c:v>8399.8151283995467</c:v>
                </c:pt>
                <c:pt idx="36">
                  <c:v>8414.7191499465771</c:v>
                </c:pt>
                <c:pt idx="37">
                  <c:v>8441.4987810187304</c:v>
                </c:pt>
                <c:pt idx="38">
                  <c:v>8452.2401084904413</c:v>
                </c:pt>
                <c:pt idx="39">
                  <c:v>8458.3577364780867</c:v>
                </c:pt>
                <c:pt idx="40">
                  <c:v>8443.0386898393772</c:v>
                </c:pt>
                <c:pt idx="41">
                  <c:v>8460.7756127337707</c:v>
                </c:pt>
                <c:pt idx="42">
                  <c:v>8415.2464876654194</c:v>
                </c:pt>
                <c:pt idx="43">
                  <c:v>8388.3441039483805</c:v>
                </c:pt>
                <c:pt idx="44">
                  <c:v>8383.1252343635933</c:v>
                </c:pt>
                <c:pt idx="45">
                  <c:v>8321.4403999230271</c:v>
                </c:pt>
                <c:pt idx="46">
                  <c:v>8314.7818249706179</c:v>
                </c:pt>
                <c:pt idx="47">
                  <c:v>8300.599658823201</c:v>
                </c:pt>
                <c:pt idx="48">
                  <c:v>8192.7019095841824</c:v>
                </c:pt>
                <c:pt idx="49">
                  <c:v>8197.6309675876837</c:v>
                </c:pt>
                <c:pt idx="50">
                  <c:v>8121.4120392438635</c:v>
                </c:pt>
                <c:pt idx="51">
                  <c:v>8118.6827925250691</c:v>
                </c:pt>
                <c:pt idx="52">
                  <c:v>8013.4970340769214</c:v>
                </c:pt>
                <c:pt idx="53">
                  <c:v>8007.3296033720253</c:v>
                </c:pt>
                <c:pt idx="54">
                  <c:v>7939.990273100193</c:v>
                </c:pt>
                <c:pt idx="55">
                  <c:v>7917.3467893405177</c:v>
                </c:pt>
                <c:pt idx="56">
                  <c:v>7794.7882469959368</c:v>
                </c:pt>
                <c:pt idx="57">
                  <c:v>7824.2138021851642</c:v>
                </c:pt>
                <c:pt idx="58">
                  <c:v>7701.7557113217626</c:v>
                </c:pt>
                <c:pt idx="59">
                  <c:v>7719.7766343110634</c:v>
                </c:pt>
                <c:pt idx="60">
                  <c:v>7620.3464937965764</c:v>
                </c:pt>
                <c:pt idx="61">
                  <c:v>7586.7506726088905</c:v>
                </c:pt>
                <c:pt idx="62">
                  <c:v>7553.7237598591964</c:v>
                </c:pt>
                <c:pt idx="63">
                  <c:v>7500.614845315351</c:v>
                </c:pt>
                <c:pt idx="64">
                  <c:v>7505.8065714172844</c:v>
                </c:pt>
                <c:pt idx="65">
                  <c:v>7385.1978158763595</c:v>
                </c:pt>
                <c:pt idx="66">
                  <c:v>7437.3671054825318</c:v>
                </c:pt>
                <c:pt idx="67">
                  <c:v>7327.8905869875234</c:v>
                </c:pt>
                <c:pt idx="68">
                  <c:v>7347.3796528927778</c:v>
                </c:pt>
                <c:pt idx="69">
                  <c:v>7336.029898173736</c:v>
                </c:pt>
                <c:pt idx="70">
                  <c:v>7302.8448784516295</c:v>
                </c:pt>
                <c:pt idx="71">
                  <c:v>7255.5938121375657</c:v>
                </c:pt>
                <c:pt idx="72">
                  <c:v>7287.2646138747295</c:v>
                </c:pt>
                <c:pt idx="73">
                  <c:v>7272.4889398552841</c:v>
                </c:pt>
                <c:pt idx="74">
                  <c:v>7253.703903296082</c:v>
                </c:pt>
                <c:pt idx="75">
                  <c:v>7307.1027128889255</c:v>
                </c:pt>
                <c:pt idx="76">
                  <c:v>7296.8705846793673</c:v>
                </c:pt>
                <c:pt idx="77">
                  <c:v>7324.8792258375979</c:v>
                </c:pt>
                <c:pt idx="78">
                  <c:v>7393.942508986911</c:v>
                </c:pt>
                <c:pt idx="79">
                  <c:v>7456.3213916116583</c:v>
                </c:pt>
                <c:pt idx="80">
                  <c:v>7501.6352168086087</c:v>
                </c:pt>
                <c:pt idx="81">
                  <c:v>7525.5492108133039</c:v>
                </c:pt>
                <c:pt idx="82">
                  <c:v>7676.4330297430279</c:v>
                </c:pt>
                <c:pt idx="83">
                  <c:v>7803.9444586680111</c:v>
                </c:pt>
                <c:pt idx="84">
                  <c:v>7805.4895787267087</c:v>
                </c:pt>
                <c:pt idx="85">
                  <c:v>8054.6464739530857</c:v>
                </c:pt>
                <c:pt idx="86">
                  <c:v>8202.8588641692913</c:v>
                </c:pt>
                <c:pt idx="87">
                  <c:v>8331.7906393669182</c:v>
                </c:pt>
              </c:numCache>
            </c:numRef>
          </c:yVal>
          <c:smooth val="0"/>
          <c:extLst>
            <c:ext xmlns:c16="http://schemas.microsoft.com/office/drawing/2014/chart" uri="{C3380CC4-5D6E-409C-BE32-E72D297353CC}">
              <c16:uniqueId val="{0000000E-076B-43BD-93E4-B66A5C6098DB}"/>
            </c:ext>
          </c:extLst>
        </c:ser>
        <c:ser>
          <c:idx val="1"/>
          <c:order val="5"/>
          <c:tx>
            <c:v>Feder</c:v>
          </c:tx>
          <c:spPr>
            <a:ln w="28575">
              <a:noFill/>
            </a:ln>
          </c:spPr>
          <c:yVal>
            <c:numRef>
              <c:f>'Kraft 55 GR'!$AN$2:$AN$89</c:f>
              <c:numCache>
                <c:formatCode>General</c:formatCode>
                <c:ptCount val="88"/>
                <c:pt idx="0">
                  <c:v>-9439.6114830477618</c:v>
                </c:pt>
                <c:pt idx="1">
                  <c:v>-8375.6454779177657</c:v>
                </c:pt>
                <c:pt idx="2">
                  <c:v>-7413.3511249133071</c:v>
                </c:pt>
                <c:pt idx="3">
                  <c:v>-6322.946187646352</c:v>
                </c:pt>
                <c:pt idx="4">
                  <c:v>-5261.2771635555837</c:v>
                </c:pt>
                <c:pt idx="5">
                  <c:v>-4115.8752536537359</c:v>
                </c:pt>
                <c:pt idx="6">
                  <c:v>-2997.6886337720234</c:v>
                </c:pt>
                <c:pt idx="7">
                  <c:v>-1861.3957150421606</c:v>
                </c:pt>
                <c:pt idx="8">
                  <c:v>-654.79737462567334</c:v>
                </c:pt>
                <c:pt idx="9">
                  <c:v>539.93277776991454</c:v>
                </c:pt>
                <c:pt idx="10">
                  <c:v>1727.3171730467909</c:v>
                </c:pt>
                <c:pt idx="11">
                  <c:v>2943.5161957709975</c:v>
                </c:pt>
                <c:pt idx="12">
                  <c:v>4170.1459517106659</c:v>
                </c:pt>
                <c:pt idx="13">
                  <c:v>5371.6648877936241</c:v>
                </c:pt>
                <c:pt idx="14">
                  <c:v>6577.204314467529</c:v>
                </c:pt>
                <c:pt idx="15">
                  <c:v>7785.5621125266853</c:v>
                </c:pt>
                <c:pt idx="16">
                  <c:v>8969.9709180691643</c:v>
                </c:pt>
                <c:pt idx="17">
                  <c:v>10168.988018366854</c:v>
                </c:pt>
                <c:pt idx="18">
                  <c:v>11352.883855402159</c:v>
                </c:pt>
                <c:pt idx="19">
                  <c:v>12472.290188607718</c:v>
                </c:pt>
                <c:pt idx="20">
                  <c:v>13615.786269307007</c:v>
                </c:pt>
                <c:pt idx="21">
                  <c:v>14762.464447414417</c:v>
                </c:pt>
                <c:pt idx="22">
                  <c:v>15920.229505579444</c:v>
                </c:pt>
                <c:pt idx="23">
                  <c:v>17023.981811711845</c:v>
                </c:pt>
                <c:pt idx="24">
                  <c:v>18098.467151556604</c:v>
                </c:pt>
                <c:pt idx="25">
                  <c:v>19228.583678851006</c:v>
                </c:pt>
                <c:pt idx="26">
                  <c:v>20280.515950021385</c:v>
                </c:pt>
                <c:pt idx="27">
                  <c:v>21356.071015341899</c:v>
                </c:pt>
                <c:pt idx="28">
                  <c:v>22379.376324054803</c:v>
                </c:pt>
                <c:pt idx="29">
                  <c:v>23429.895040932315</c:v>
                </c:pt>
                <c:pt idx="30">
                  <c:v>24448.190863333439</c:v>
                </c:pt>
                <c:pt idx="31">
                  <c:v>25447.304994882692</c:v>
                </c:pt>
                <c:pt idx="32">
                  <c:v>26438.155030354472</c:v>
                </c:pt>
                <c:pt idx="33">
                  <c:v>27443.016733927139</c:v>
                </c:pt>
                <c:pt idx="34">
                  <c:v>28380.960353502789</c:v>
                </c:pt>
                <c:pt idx="35">
                  <c:v>29341.029956155195</c:v>
                </c:pt>
                <c:pt idx="36">
                  <c:v>30289.331784808724</c:v>
                </c:pt>
                <c:pt idx="37">
                  <c:v>31200.67043992065</c:v>
                </c:pt>
                <c:pt idx="38">
                  <c:v>32111.442058717432</c:v>
                </c:pt>
                <c:pt idx="39">
                  <c:v>33004.862191892513</c:v>
                </c:pt>
                <c:pt idx="40">
                  <c:v>33882.664787956775</c:v>
                </c:pt>
                <c:pt idx="41">
                  <c:v>34730.716557578598</c:v>
                </c:pt>
                <c:pt idx="42">
                  <c:v>35595.161828018696</c:v>
                </c:pt>
                <c:pt idx="43">
                  <c:v>36424.332187969572</c:v>
                </c:pt>
                <c:pt idx="44">
                  <c:v>37228.351134987322</c:v>
                </c:pt>
                <c:pt idx="45">
                  <c:v>38047.707736739649</c:v>
                </c:pt>
                <c:pt idx="46">
                  <c:v>38801.211887949568</c:v>
                </c:pt>
                <c:pt idx="47">
                  <c:v>39551.217935991663</c:v>
                </c:pt>
                <c:pt idx="48">
                  <c:v>40345.230126341165</c:v>
                </c:pt>
                <c:pt idx="49">
                  <c:v>41032.991591050864</c:v>
                </c:pt>
                <c:pt idx="50">
                  <c:v>41766.91229202754</c:v>
                </c:pt>
                <c:pt idx="51">
                  <c:v>42422.016571519751</c:v>
                </c:pt>
                <c:pt idx="52">
                  <c:v>43139.215259250399</c:v>
                </c:pt>
                <c:pt idx="53">
                  <c:v>43753.657248681549</c:v>
                </c:pt>
                <c:pt idx="54">
                  <c:v>44402.036994440234</c:v>
                </c:pt>
                <c:pt idx="55">
                  <c:v>44994.744425299665</c:v>
                </c:pt>
                <c:pt idx="56">
                  <c:v>45644.798960819091</c:v>
                </c:pt>
                <c:pt idx="57">
                  <c:v>46154.018749948773</c:v>
                </c:pt>
                <c:pt idx="58">
                  <c:v>46764.424053032635</c:v>
                </c:pt>
                <c:pt idx="59">
                  <c:v>47241.389261365344</c:v>
                </c:pt>
                <c:pt idx="60">
                  <c:v>47796.244552591423</c:v>
                </c:pt>
                <c:pt idx="61">
                  <c:v>48271.914496564532</c:v>
                </c:pt>
                <c:pt idx="62">
                  <c:v>48727.54031883362</c:v>
                </c:pt>
                <c:pt idx="63">
                  <c:v>49186.725758082481</c:v>
                </c:pt>
                <c:pt idx="64">
                  <c:v>49564.295537916347</c:v>
                </c:pt>
                <c:pt idx="65">
                  <c:v>50034.365499841668</c:v>
                </c:pt>
                <c:pt idx="66">
                  <c:v>50339.525791694228</c:v>
                </c:pt>
                <c:pt idx="67">
                  <c:v>50755.461800217192</c:v>
                </c:pt>
                <c:pt idx="68">
                  <c:v>51047.700613117311</c:v>
                </c:pt>
                <c:pt idx="69">
                  <c:v>51340.250715795431</c:v>
                </c:pt>
                <c:pt idx="70">
                  <c:v>51628.745998773062</c:v>
                </c:pt>
                <c:pt idx="71">
                  <c:v>51913.867974024783</c:v>
                </c:pt>
                <c:pt idx="72">
                  <c:v>52101.771360663864</c:v>
                </c:pt>
                <c:pt idx="73">
                  <c:v>52317.031191187249</c:v>
                </c:pt>
                <c:pt idx="74">
                  <c:v>52508.714350382848</c:v>
                </c:pt>
                <c:pt idx="75">
                  <c:v>52620.12929255089</c:v>
                </c:pt>
                <c:pt idx="76">
                  <c:v>52756.708156591594</c:v>
                </c:pt>
                <c:pt idx="77">
                  <c:v>52845.929631884472</c:v>
                </c:pt>
                <c:pt idx="78">
                  <c:v>52877.060839624952</c:v>
                </c:pt>
                <c:pt idx="79">
                  <c:v>52885.364809951745</c:v>
                </c:pt>
                <c:pt idx="80">
                  <c:v>52891.119229052798</c:v>
                </c:pt>
                <c:pt idx="81">
                  <c:v>52892.024740125897</c:v>
                </c:pt>
                <c:pt idx="82">
                  <c:v>52755.125083949664</c:v>
                </c:pt>
                <c:pt idx="83">
                  <c:v>52622.930539702742</c:v>
                </c:pt>
                <c:pt idx="84">
                  <c:v>52570.62887359989</c:v>
                </c:pt>
                <c:pt idx="85">
                  <c:v>52277.432521045848</c:v>
                </c:pt>
                <c:pt idx="86">
                  <c:v>52049.754659035316</c:v>
                </c:pt>
                <c:pt idx="87">
                  <c:v>51811.518570742111</c:v>
                </c:pt>
              </c:numCache>
            </c:numRef>
          </c:yVal>
          <c:smooth val="0"/>
          <c:extLst>
            <c:ext xmlns:c16="http://schemas.microsoft.com/office/drawing/2014/chart" uri="{C3380CC4-5D6E-409C-BE32-E72D297353CC}">
              <c16:uniqueId val="{00000001-076B-43BD-93E4-B66A5C6098DB}"/>
            </c:ext>
          </c:extLst>
        </c:ser>
        <c:ser>
          <c:idx val="2"/>
          <c:order val="6"/>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3-076B-43BD-93E4-B66A5C6098DB}"/>
            </c:ext>
          </c:extLst>
        </c:ser>
        <c:ser>
          <c:idx val="3"/>
          <c:order val="7"/>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5-076B-43BD-93E4-B66A5C6098DB}"/>
            </c:ext>
          </c:extLst>
        </c:ser>
        <c:ser>
          <c:idx val="4"/>
          <c:order val="8"/>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7-076B-43BD-93E4-B66A5C6098DB}"/>
            </c:ext>
          </c:extLst>
        </c:ser>
        <c:ser>
          <c:idx val="0"/>
          <c:order val="9"/>
          <c:tx>
            <c:v>Gesamt</c:v>
          </c:tx>
          <c:spPr>
            <a:ln w="28575">
              <a:noFill/>
            </a:ln>
          </c:spPr>
          <c:yVal>
            <c:numRef>
              <c:f>'Kraft 55 GR'!$AR$2:$AR$89</c:f>
              <c:numCache>
                <c:formatCode>General</c:formatCode>
                <c:ptCount val="88"/>
                <c:pt idx="0">
                  <c:v>3937.7327892491876</c:v>
                </c:pt>
                <c:pt idx="1">
                  <c:v>3396.5713015634101</c:v>
                </c:pt>
                <c:pt idx="2">
                  <c:v>3126.3355202120802</c:v>
                </c:pt>
                <c:pt idx="3">
                  <c:v>2811.5235441179775</c:v>
                </c:pt>
                <c:pt idx="4">
                  <c:v>2664.4704284446752</c:v>
                </c:pt>
                <c:pt idx="5">
                  <c:v>2539.2655242143728</c:v>
                </c:pt>
                <c:pt idx="6">
                  <c:v>2567.695017252343</c:v>
                </c:pt>
                <c:pt idx="7">
                  <c:v>2697.6910280425514</c:v>
                </c:pt>
                <c:pt idx="8">
                  <c:v>2804.1743827807663</c:v>
                </c:pt>
                <c:pt idx="9">
                  <c:v>3022.8735554176642</c:v>
                </c:pt>
                <c:pt idx="10">
                  <c:v>3293.2259979296605</c:v>
                </c:pt>
                <c:pt idx="11">
                  <c:v>3572.4625773396151</c:v>
                </c:pt>
                <c:pt idx="12">
                  <c:v>3868.7245048955547</c:v>
                </c:pt>
                <c:pt idx="13">
                  <c:v>4214.8233984265535</c:v>
                </c:pt>
                <c:pt idx="14">
                  <c:v>4537.8215250259063</c:v>
                </c:pt>
                <c:pt idx="15">
                  <c:v>4872.4938441003787</c:v>
                </c:pt>
                <c:pt idx="16">
                  <c:v>5199.1867996374058</c:v>
                </c:pt>
                <c:pt idx="17">
                  <c:v>5502.4872441651169</c:v>
                </c:pt>
                <c:pt idx="18">
                  <c:v>5797.1837729291565</c:v>
                </c:pt>
                <c:pt idx="19">
                  <c:v>6127.1067931818889</c:v>
                </c:pt>
                <c:pt idx="20">
                  <c:v>6394.2678654542924</c:v>
                </c:pt>
                <c:pt idx="21">
                  <c:v>6645.9744497871998</c:v>
                </c:pt>
                <c:pt idx="22">
                  <c:v>6850.2808783251403</c:v>
                </c:pt>
                <c:pt idx="23">
                  <c:v>7079.2344495783946</c:v>
                </c:pt>
                <c:pt idx="24">
                  <c:v>7290.4383343638037</c:v>
                </c:pt>
                <c:pt idx="25">
                  <c:v>7440.3927016783637</c:v>
                </c:pt>
                <c:pt idx="26">
                  <c:v>7617.7701724749204</c:v>
                </c:pt>
                <c:pt idx="27">
                  <c:v>7742.3084826497434</c:v>
                </c:pt>
                <c:pt idx="28">
                  <c:v>7900.0778237764061</c:v>
                </c:pt>
                <c:pt idx="29">
                  <c:v>8000.8750950958711</c:v>
                </c:pt>
                <c:pt idx="30">
                  <c:v>8092.5961764337044</c:v>
                </c:pt>
                <c:pt idx="31">
                  <c:v>8184.8626591542961</c:v>
                </c:pt>
                <c:pt idx="32">
                  <c:v>8264.6142021698106</c:v>
                </c:pt>
                <c:pt idx="33">
                  <c:v>8288.8503645671772</c:v>
                </c:pt>
                <c:pt idx="34">
                  <c:v>8371.3773921428328</c:v>
                </c:pt>
                <c:pt idx="35">
                  <c:v>8399.8151283995467</c:v>
                </c:pt>
                <c:pt idx="36">
                  <c:v>8414.7191499465771</c:v>
                </c:pt>
                <c:pt idx="37">
                  <c:v>8441.4987810187304</c:v>
                </c:pt>
                <c:pt idx="38">
                  <c:v>8452.2401084904413</c:v>
                </c:pt>
                <c:pt idx="39">
                  <c:v>8458.3577364780867</c:v>
                </c:pt>
                <c:pt idx="40">
                  <c:v>8443.0386898393772</c:v>
                </c:pt>
                <c:pt idx="41">
                  <c:v>8460.7756127337707</c:v>
                </c:pt>
                <c:pt idx="42">
                  <c:v>8415.2464876654194</c:v>
                </c:pt>
                <c:pt idx="43">
                  <c:v>8388.3441039483805</c:v>
                </c:pt>
                <c:pt idx="44">
                  <c:v>8383.1252343635933</c:v>
                </c:pt>
                <c:pt idx="45">
                  <c:v>8321.4403999230271</c:v>
                </c:pt>
                <c:pt idx="46">
                  <c:v>8314.7818249706179</c:v>
                </c:pt>
                <c:pt idx="47">
                  <c:v>8300.599658823201</c:v>
                </c:pt>
                <c:pt idx="48">
                  <c:v>8192.7019095841824</c:v>
                </c:pt>
                <c:pt idx="49">
                  <c:v>8197.6309675876837</c:v>
                </c:pt>
                <c:pt idx="50">
                  <c:v>8121.4120392438635</c:v>
                </c:pt>
                <c:pt idx="51">
                  <c:v>8118.6827925250691</c:v>
                </c:pt>
                <c:pt idx="52">
                  <c:v>8013.4970340769214</c:v>
                </c:pt>
                <c:pt idx="53">
                  <c:v>8007.3296033720253</c:v>
                </c:pt>
                <c:pt idx="54">
                  <c:v>7939.990273100193</c:v>
                </c:pt>
                <c:pt idx="55">
                  <c:v>7917.3467893405177</c:v>
                </c:pt>
                <c:pt idx="56">
                  <c:v>7794.7882469959368</c:v>
                </c:pt>
                <c:pt idx="57">
                  <c:v>7824.2138021851642</c:v>
                </c:pt>
                <c:pt idx="58">
                  <c:v>7701.7557113217626</c:v>
                </c:pt>
                <c:pt idx="59">
                  <c:v>7719.7766343110634</c:v>
                </c:pt>
                <c:pt idx="60">
                  <c:v>7620.3464937965764</c:v>
                </c:pt>
                <c:pt idx="61">
                  <c:v>7586.7506726088905</c:v>
                </c:pt>
                <c:pt idx="62">
                  <c:v>7553.7237598591964</c:v>
                </c:pt>
                <c:pt idx="63">
                  <c:v>7500.614845315351</c:v>
                </c:pt>
                <c:pt idx="64">
                  <c:v>7505.8065714172844</c:v>
                </c:pt>
                <c:pt idx="65">
                  <c:v>7385.1978158763595</c:v>
                </c:pt>
                <c:pt idx="66">
                  <c:v>7437.3671054825318</c:v>
                </c:pt>
                <c:pt idx="67">
                  <c:v>7327.8905869875234</c:v>
                </c:pt>
                <c:pt idx="68">
                  <c:v>7347.3796528927778</c:v>
                </c:pt>
                <c:pt idx="69">
                  <c:v>7336.029898173736</c:v>
                </c:pt>
                <c:pt idx="70">
                  <c:v>7302.8448784516295</c:v>
                </c:pt>
                <c:pt idx="71">
                  <c:v>7255.5938121375657</c:v>
                </c:pt>
                <c:pt idx="72">
                  <c:v>7287.2646138747295</c:v>
                </c:pt>
                <c:pt idx="73">
                  <c:v>7272.4889398552841</c:v>
                </c:pt>
                <c:pt idx="74">
                  <c:v>7253.703903296082</c:v>
                </c:pt>
                <c:pt idx="75">
                  <c:v>7307.1027128889255</c:v>
                </c:pt>
                <c:pt idx="76">
                  <c:v>7296.8705846793673</c:v>
                </c:pt>
                <c:pt idx="77">
                  <c:v>7324.8792258375979</c:v>
                </c:pt>
                <c:pt idx="78">
                  <c:v>7393.942508986911</c:v>
                </c:pt>
                <c:pt idx="79">
                  <c:v>7456.3213916116583</c:v>
                </c:pt>
                <c:pt idx="80">
                  <c:v>7501.6352168086087</c:v>
                </c:pt>
                <c:pt idx="81">
                  <c:v>7525.5492108133039</c:v>
                </c:pt>
                <c:pt idx="82">
                  <c:v>7676.4330297430279</c:v>
                </c:pt>
                <c:pt idx="83">
                  <c:v>7803.9444586680111</c:v>
                </c:pt>
                <c:pt idx="84">
                  <c:v>7805.4895787267087</c:v>
                </c:pt>
                <c:pt idx="85">
                  <c:v>8054.6464739530857</c:v>
                </c:pt>
                <c:pt idx="86">
                  <c:v>8202.8588641692913</c:v>
                </c:pt>
                <c:pt idx="87">
                  <c:v>8331.7906393669182</c:v>
                </c:pt>
              </c:numCache>
            </c:numRef>
          </c:yVal>
          <c:smooth val="0"/>
          <c:extLst>
            <c:ext xmlns:c16="http://schemas.microsoft.com/office/drawing/2014/chart" uri="{C3380CC4-5D6E-409C-BE32-E72D297353CC}">
              <c16:uniqueId val="{00000009-076B-43BD-93E4-B66A5C6098DB}"/>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scatterChart>
        <c:scatterStyle val="lineMarker"/>
        <c:varyColors val="0"/>
        <c:ser>
          <c:idx val="1"/>
          <c:order val="0"/>
          <c:tx>
            <c:v>Feder</c:v>
          </c:tx>
          <c:spPr>
            <a:ln w="28575">
              <a:noFill/>
            </a:ln>
          </c:spPr>
          <c:yVal>
            <c:numRef>
              <c:f>'Kraft 55 GR'!$AU$2:$AU$89</c:f>
              <c:numCache>
                <c:formatCode>General</c:formatCode>
                <c:ptCount val="88"/>
                <c:pt idx="0">
                  <c:v>-10176.386197132093</c:v>
                </c:pt>
                <c:pt idx="1">
                  <c:v>-9013.1975422118139</c:v>
                </c:pt>
                <c:pt idx="2">
                  <c:v>-7964.8291875736068</c:v>
                </c:pt>
                <c:pt idx="3">
                  <c:v>-6783.83677229969</c:v>
                </c:pt>
                <c:pt idx="4">
                  <c:v>-5638.1360221133891</c:v>
                </c:pt>
                <c:pt idx="5">
                  <c:v>-4406.5845145602952</c:v>
                </c:pt>
                <c:pt idx="6">
                  <c:v>-3207.2425174451091</c:v>
                </c:pt>
                <c:pt idx="7">
                  <c:v>-1990.6896097997192</c:v>
                </c:pt>
                <c:pt idx="8">
                  <c:v>-700.19424062085818</c:v>
                </c:pt>
                <c:pt idx="9">
                  <c:v>577.45093523351113</c:v>
                </c:pt>
                <c:pt idx="10">
                  <c:v>1848.1804552123845</c:v>
                </c:pt>
                <c:pt idx="11">
                  <c:v>3151.711231605716</c:v>
                </c:pt>
                <c:pt idx="12">
                  <c:v>4469.5447296015727</c:v>
                </c:pt>
                <c:pt idx="13">
                  <c:v>5764.5917676208719</c:v>
                </c:pt>
                <c:pt idx="14">
                  <c:v>7068.9495000497873</c:v>
                </c:pt>
                <c:pt idx="15">
                  <c:v>8382.1129109436406</c:v>
                </c:pt>
                <c:pt idx="16">
                  <c:v>9676.0930696835003</c:v>
                </c:pt>
                <c:pt idx="17">
                  <c:v>10992.769800256681</c:v>
                </c:pt>
                <c:pt idx="18">
                  <c:v>12300.780443634178</c:v>
                </c:pt>
                <c:pt idx="19">
                  <c:v>13546.604285454541</c:v>
                </c:pt>
                <c:pt idx="20">
                  <c:v>14826.318878425114</c:v>
                </c:pt>
                <c:pt idx="21">
                  <c:v>16117.542707714192</c:v>
                </c:pt>
                <c:pt idx="22">
                  <c:v>17429.091326448961</c:v>
                </c:pt>
                <c:pt idx="23">
                  <c:v>18689.464799406654</c:v>
                </c:pt>
                <c:pt idx="24">
                  <c:v>19925.343088566973</c:v>
                </c:pt>
                <c:pt idx="25">
                  <c:v>21230.162018331543</c:v>
                </c:pt>
                <c:pt idx="26">
                  <c:v>22455.728297478832</c:v>
                </c:pt>
                <c:pt idx="27">
                  <c:v>23714.337855009249</c:v>
                </c:pt>
                <c:pt idx="28">
                  <c:v>24921.600897993016</c:v>
                </c:pt>
                <c:pt idx="29">
                  <c:v>26165.384887960667</c:v>
                </c:pt>
                <c:pt idx="30">
                  <c:v>27378.906974357931</c:v>
                </c:pt>
                <c:pt idx="31">
                  <c:v>28576.541149896118</c:v>
                </c:pt>
                <c:pt idx="32">
                  <c:v>29769.949702771835</c:v>
                </c:pt>
                <c:pt idx="33">
                  <c:v>30983.96995191255</c:v>
                </c:pt>
                <c:pt idx="34">
                  <c:v>32126.951056058115</c:v>
                </c:pt>
                <c:pt idx="35">
                  <c:v>33298.798348183809</c:v>
                </c:pt>
                <c:pt idx="36">
                  <c:v>34461.181345628909</c:v>
                </c:pt>
                <c:pt idx="37">
                  <c:v>35584.773736084244</c:v>
                </c:pt>
                <c:pt idx="38">
                  <c:v>36711.032332063201</c:v>
                </c:pt>
                <c:pt idx="39">
                  <c:v>37820.154663478192</c:v>
                </c:pt>
                <c:pt idx="40">
                  <c:v>38913.965254339106</c:v>
                </c:pt>
                <c:pt idx="41">
                  <c:v>39975.886492605707</c:v>
                </c:pt>
                <c:pt idx="42">
                  <c:v>41058.631131159113</c:v>
                </c:pt>
                <c:pt idx="43">
                  <c:v>42102.572762930307</c:v>
                </c:pt>
                <c:pt idx="44">
                  <c:v>43119.231999582516</c:v>
                </c:pt>
                <c:pt idx="45">
                  <c:v>44154.803414283655</c:v>
                </c:pt>
                <c:pt idx="46">
                  <c:v>45115.262402794971</c:v>
                </c:pt>
                <c:pt idx="47">
                  <c:v>46072.654195415344</c:v>
                </c:pt>
                <c:pt idx="48">
                  <c:v>47081.94826161622</c:v>
                </c:pt>
                <c:pt idx="49">
                  <c:v>47968.303794433101</c:v>
                </c:pt>
                <c:pt idx="50">
                  <c:v>48909.027264368786</c:v>
                </c:pt>
                <c:pt idx="51">
                  <c:v>49757.856502248127</c:v>
                </c:pt>
                <c:pt idx="52">
                  <c:v>50679.773551446626</c:v>
                </c:pt>
                <c:pt idx="53">
                  <c:v>51481.302134075871</c:v>
                </c:pt>
                <c:pt idx="54">
                  <c:v>52322.600939081734</c:v>
                </c:pt>
                <c:pt idx="55">
                  <c:v>53098.375497934619</c:v>
                </c:pt>
                <c:pt idx="56">
                  <c:v>53941.539791321047</c:v>
                </c:pt>
                <c:pt idx="57">
                  <c:v>54618.356248117685</c:v>
                </c:pt>
                <c:pt idx="58">
                  <c:v>55414.279611310703</c:v>
                </c:pt>
                <c:pt idx="59">
                  <c:v>56051.94483214771</c:v>
                </c:pt>
                <c:pt idx="60">
                  <c:v>56781.310839653641</c:v>
                </c:pt>
                <c:pt idx="61">
                  <c:v>57416.299566981106</c:v>
                </c:pt>
                <c:pt idx="62">
                  <c:v>58026.74788188612</c:v>
                </c:pt>
                <c:pt idx="63">
                  <c:v>58640.767398379496</c:v>
                </c:pt>
                <c:pt idx="64">
                  <c:v>59156.772335944341</c:v>
                </c:pt>
                <c:pt idx="65">
                  <c:v>59782.313859432157</c:v>
                </c:pt>
                <c:pt idx="66">
                  <c:v>60210.227687680592</c:v>
                </c:pt>
                <c:pt idx="67">
                  <c:v>60769.53474332577</c:v>
                </c:pt>
                <c:pt idx="68">
                  <c:v>61180.089915916506</c:v>
                </c:pt>
                <c:pt idx="69">
                  <c:v>61589.915404109408</c:v>
                </c:pt>
                <c:pt idx="70">
                  <c:v>61993.893126971081</c:v>
                </c:pt>
                <c:pt idx="71">
                  <c:v>62392.865923434372</c:v>
                </c:pt>
                <c:pt idx="72">
                  <c:v>62674.027887068856</c:v>
                </c:pt>
                <c:pt idx="73">
                  <c:v>62986.903907422209</c:v>
                </c:pt>
                <c:pt idx="74">
                  <c:v>63270.387428703223</c:v>
                </c:pt>
                <c:pt idx="75">
                  <c:v>63456.003876111274</c:v>
                </c:pt>
                <c:pt idx="76">
                  <c:v>63670.782610028611</c:v>
                </c:pt>
                <c:pt idx="77">
                  <c:v>63827.247906645651</c:v>
                </c:pt>
                <c:pt idx="78">
                  <c:v>63912.322562637142</c:v>
                </c:pt>
                <c:pt idx="79">
                  <c:v>63968.525670618772</c:v>
                </c:pt>
                <c:pt idx="80">
                  <c:v>64020.322344373606</c:v>
                </c:pt>
                <c:pt idx="81">
                  <c:v>64065.021365900509</c:v>
                </c:pt>
                <c:pt idx="82">
                  <c:v>63941.592062070835</c:v>
                </c:pt>
                <c:pt idx="83">
                  <c:v>63822.3733001566</c:v>
                </c:pt>
                <c:pt idx="84">
                  <c:v>63798.70754111249</c:v>
                </c:pt>
                <c:pt idx="85">
                  <c:v>63481.468154352995</c:v>
                </c:pt>
                <c:pt idx="86">
                  <c:v>63242.168811321353</c:v>
                </c:pt>
                <c:pt idx="87">
                  <c:v>62988.662396621723</c:v>
                </c:pt>
              </c:numCache>
            </c:numRef>
          </c:yVal>
          <c:smooth val="0"/>
          <c:extLst>
            <c:ext xmlns:c16="http://schemas.microsoft.com/office/drawing/2014/chart" uri="{C3380CC4-5D6E-409C-BE32-E72D297353CC}">
              <c16:uniqueId val="{00000000-1C19-4F42-BDF8-4E0A9325DE8B}"/>
            </c:ext>
          </c:extLst>
        </c:ser>
        <c:ser>
          <c:idx val="2"/>
          <c:order val="1"/>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1-1C19-4F42-BDF8-4E0A9325DE8B}"/>
            </c:ext>
          </c:extLst>
        </c:ser>
        <c:ser>
          <c:idx val="3"/>
          <c:order val="2"/>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1C19-4F42-BDF8-4E0A9325DE8B}"/>
            </c:ext>
          </c:extLst>
        </c:ser>
        <c:ser>
          <c:idx val="4"/>
          <c:order val="3"/>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3-1C19-4F42-BDF8-4E0A9325DE8B}"/>
            </c:ext>
          </c:extLst>
        </c:ser>
        <c:ser>
          <c:idx val="0"/>
          <c:order val="4"/>
          <c:tx>
            <c:v>Gesamt</c:v>
          </c:tx>
          <c:spPr>
            <a:ln w="28575">
              <a:noFill/>
            </a:ln>
          </c:spPr>
          <c:yVal>
            <c:numRef>
              <c:f>'Kraft 55 GR'!$AV$2:$AV$89</c:f>
              <c:numCache>
                <c:formatCode>General</c:formatCode>
                <c:ptCount val="88"/>
                <c:pt idx="0">
                  <c:v>4674.5075033335188</c:v>
                </c:pt>
                <c:pt idx="1">
                  <c:v>4034.1233658574583</c:v>
                </c:pt>
                <c:pt idx="2">
                  <c:v>3677.8135828723798</c:v>
                </c:pt>
                <c:pt idx="3">
                  <c:v>3272.4141287713155</c:v>
                </c:pt>
                <c:pt idx="4">
                  <c:v>3041.3292870024807</c:v>
                </c:pt>
                <c:pt idx="5">
                  <c:v>2829.9747851209322</c:v>
                </c:pt>
                <c:pt idx="6">
                  <c:v>2777.2489009254286</c:v>
                </c:pt>
                <c:pt idx="7">
                  <c:v>2826.9849228001099</c:v>
                </c:pt>
                <c:pt idx="8">
                  <c:v>2849.5712487759511</c:v>
                </c:pt>
                <c:pt idx="9">
                  <c:v>2985.3553979540675</c:v>
                </c:pt>
                <c:pt idx="10">
                  <c:v>3172.3627157640672</c:v>
                </c:pt>
                <c:pt idx="11">
                  <c:v>3364.2675415048966</c:v>
                </c:pt>
                <c:pt idx="12">
                  <c:v>3569.3257270046479</c:v>
                </c:pt>
                <c:pt idx="13">
                  <c:v>3821.8965185993056</c:v>
                </c:pt>
                <c:pt idx="14">
                  <c:v>4046.0763394436481</c:v>
                </c:pt>
                <c:pt idx="15">
                  <c:v>4275.9430456834234</c:v>
                </c:pt>
                <c:pt idx="16">
                  <c:v>4493.0646480230698</c:v>
                </c:pt>
                <c:pt idx="17">
                  <c:v>4678.7054622752894</c:v>
                </c:pt>
                <c:pt idx="18">
                  <c:v>4849.2871846971375</c:v>
                </c:pt>
                <c:pt idx="19">
                  <c:v>5052.7926963350656</c:v>
                </c:pt>
                <c:pt idx="20">
                  <c:v>5183.7352563361856</c:v>
                </c:pt>
                <c:pt idx="21">
                  <c:v>5290.8961894874246</c:v>
                </c:pt>
                <c:pt idx="22">
                  <c:v>5341.4190574556233</c:v>
                </c:pt>
                <c:pt idx="23">
                  <c:v>5413.7514618835849</c:v>
                </c:pt>
                <c:pt idx="24">
                  <c:v>5463.5623973534348</c:v>
                </c:pt>
                <c:pt idx="25">
                  <c:v>5438.814362197827</c:v>
                </c:pt>
                <c:pt idx="26">
                  <c:v>5442.5578250174731</c:v>
                </c:pt>
                <c:pt idx="27">
                  <c:v>5384.0416429823927</c:v>
                </c:pt>
                <c:pt idx="28">
                  <c:v>5357.8532498381937</c:v>
                </c:pt>
                <c:pt idx="29">
                  <c:v>5265.3852480675196</c:v>
                </c:pt>
                <c:pt idx="30">
                  <c:v>5161.880065409212</c:v>
                </c:pt>
                <c:pt idx="31">
                  <c:v>5055.6265041408697</c:v>
                </c:pt>
                <c:pt idx="32">
                  <c:v>4932.8195297524471</c:v>
                </c:pt>
                <c:pt idx="33">
                  <c:v>4747.8971465817667</c:v>
                </c:pt>
                <c:pt idx="34">
                  <c:v>4625.3866895875071</c:v>
                </c:pt>
                <c:pt idx="35">
                  <c:v>4442.0467363709322</c:v>
                </c:pt>
                <c:pt idx="36">
                  <c:v>4242.8695891263924</c:v>
                </c:pt>
                <c:pt idx="37">
                  <c:v>4057.3954848551366</c:v>
                </c:pt>
                <c:pt idx="38">
                  <c:v>3852.6498351446717</c:v>
                </c:pt>
                <c:pt idx="39">
                  <c:v>3643.0652648924079</c:v>
                </c:pt>
                <c:pt idx="40">
                  <c:v>3411.7382234570468</c:v>
                </c:pt>
                <c:pt idx="41">
                  <c:v>3215.6056777066624</c:v>
                </c:pt>
                <c:pt idx="42">
                  <c:v>2951.7771845250027</c:v>
                </c:pt>
                <c:pt idx="43">
                  <c:v>2710.1035289876454</c:v>
                </c:pt>
                <c:pt idx="44">
                  <c:v>2492.2443697683993</c:v>
                </c:pt>
                <c:pt idx="45">
                  <c:v>2214.3447223790208</c:v>
                </c:pt>
                <c:pt idx="46">
                  <c:v>2000.7313101252148</c:v>
                </c:pt>
                <c:pt idx="47">
                  <c:v>1779.1633993995201</c:v>
                </c:pt>
                <c:pt idx="48">
                  <c:v>1455.9837743091266</c:v>
                </c:pt>
                <c:pt idx="49">
                  <c:v>1262.3187642054472</c:v>
                </c:pt>
                <c:pt idx="50">
                  <c:v>979.2970669026181</c:v>
                </c:pt>
                <c:pt idx="51">
                  <c:v>782.84286179669289</c:v>
                </c:pt>
                <c:pt idx="52">
                  <c:v>472.93874188069458</c:v>
                </c:pt>
                <c:pt idx="53">
                  <c:v>279.68471797770326</c:v>
                </c:pt>
                <c:pt idx="54">
                  <c:v>19.426328458692296</c:v>
                </c:pt>
                <c:pt idx="55">
                  <c:v>-186.28428329443705</c:v>
                </c:pt>
                <c:pt idx="56">
                  <c:v>-501.95258350601944</c:v>
                </c:pt>
                <c:pt idx="57">
                  <c:v>-640.12369598374789</c:v>
                </c:pt>
                <c:pt idx="58">
                  <c:v>-948.09984695630556</c:v>
                </c:pt>
                <c:pt idx="59">
                  <c:v>-1090.7789364713026</c:v>
                </c:pt>
                <c:pt idx="60">
                  <c:v>-1364.7197932656418</c:v>
                </c:pt>
                <c:pt idx="61">
                  <c:v>-1557.6343978076839</c:v>
                </c:pt>
                <c:pt idx="62">
                  <c:v>-1745.4838031933032</c:v>
                </c:pt>
                <c:pt idx="63">
                  <c:v>-1953.426794981664</c:v>
                </c:pt>
                <c:pt idx="64">
                  <c:v>-2086.6702266107095</c:v>
                </c:pt>
                <c:pt idx="65">
                  <c:v>-2362.7505437141299</c:v>
                </c:pt>
                <c:pt idx="66">
                  <c:v>-2433.3347905038318</c:v>
                </c:pt>
                <c:pt idx="67">
                  <c:v>-2686.1823561210549</c:v>
                </c:pt>
                <c:pt idx="68">
                  <c:v>-2785.0096499064166</c:v>
                </c:pt>
                <c:pt idx="69">
                  <c:v>-2913.6347901402405</c:v>
                </c:pt>
                <c:pt idx="70">
                  <c:v>-3062.3022497463899</c:v>
                </c:pt>
                <c:pt idx="71">
                  <c:v>-3223.4041372720239</c:v>
                </c:pt>
                <c:pt idx="72">
                  <c:v>-3284.9919125302622</c:v>
                </c:pt>
                <c:pt idx="73">
                  <c:v>-3397.3837763796764</c:v>
                </c:pt>
                <c:pt idx="74">
                  <c:v>-3507.9691750242928</c:v>
                </c:pt>
                <c:pt idx="75">
                  <c:v>-3528.7718706714586</c:v>
                </c:pt>
                <c:pt idx="76">
                  <c:v>-3617.2038687576496</c:v>
                </c:pt>
                <c:pt idx="77">
                  <c:v>-3656.4390489235811</c:v>
                </c:pt>
                <c:pt idx="78">
                  <c:v>-3641.3192140252795</c:v>
                </c:pt>
                <c:pt idx="79">
                  <c:v>-3626.8394690553687</c:v>
                </c:pt>
                <c:pt idx="80">
                  <c:v>-3627.5678985121995</c:v>
                </c:pt>
                <c:pt idx="81">
                  <c:v>-3647.4474149613088</c:v>
                </c:pt>
                <c:pt idx="82">
                  <c:v>-3510.0339483781427</c:v>
                </c:pt>
                <c:pt idx="83">
                  <c:v>-3395.4983017858467</c:v>
                </c:pt>
                <c:pt idx="84">
                  <c:v>-3422.5890887858914</c:v>
                </c:pt>
                <c:pt idx="85">
                  <c:v>-3149.3891593540611</c:v>
                </c:pt>
                <c:pt idx="86">
                  <c:v>-2989.5552881167459</c:v>
                </c:pt>
                <c:pt idx="87">
                  <c:v>-2845.3531865126934</c:v>
                </c:pt>
              </c:numCache>
            </c:numRef>
          </c:yVal>
          <c:smooth val="0"/>
          <c:extLst>
            <c:ext xmlns:c16="http://schemas.microsoft.com/office/drawing/2014/chart" uri="{C3380CC4-5D6E-409C-BE32-E72D297353CC}">
              <c16:uniqueId val="{00000004-1C19-4F42-BDF8-4E0A9325DE8B}"/>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Standadrt Feder</a:t>
            </a:r>
          </a:p>
        </c:rich>
      </c:tx>
      <c:overlay val="0"/>
    </c:title>
    <c:autoTitleDeleted val="0"/>
    <c:plotArea>
      <c:layout/>
      <c:scatterChart>
        <c:scatterStyle val="lineMarker"/>
        <c:varyColors val="0"/>
        <c:ser>
          <c:idx val="5"/>
          <c:order val="0"/>
          <c:tx>
            <c:v>Feder</c:v>
          </c:tx>
          <c:spPr>
            <a:ln w="28575">
              <a:noFill/>
            </a:ln>
          </c:spPr>
          <c:yVal>
            <c:numRef>
              <c:f>'Kraft 55 GR'!$AN$2:$AN$89</c:f>
              <c:numCache>
                <c:formatCode>General</c:formatCode>
                <c:ptCount val="88"/>
                <c:pt idx="0">
                  <c:v>-9439.6114830477618</c:v>
                </c:pt>
                <c:pt idx="1">
                  <c:v>-8375.6454779177657</c:v>
                </c:pt>
                <c:pt idx="2">
                  <c:v>-7413.3511249133071</c:v>
                </c:pt>
                <c:pt idx="3">
                  <c:v>-6322.946187646352</c:v>
                </c:pt>
                <c:pt idx="4">
                  <c:v>-5261.2771635555837</c:v>
                </c:pt>
                <c:pt idx="5">
                  <c:v>-4115.8752536537359</c:v>
                </c:pt>
                <c:pt idx="6">
                  <c:v>-2997.6886337720234</c:v>
                </c:pt>
                <c:pt idx="7">
                  <c:v>-1861.3957150421606</c:v>
                </c:pt>
                <c:pt idx="8">
                  <c:v>-654.79737462567334</c:v>
                </c:pt>
                <c:pt idx="9">
                  <c:v>539.93277776991454</c:v>
                </c:pt>
                <c:pt idx="10">
                  <c:v>1727.3171730467909</c:v>
                </c:pt>
                <c:pt idx="11">
                  <c:v>2943.5161957709975</c:v>
                </c:pt>
                <c:pt idx="12">
                  <c:v>4170.1459517106659</c:v>
                </c:pt>
                <c:pt idx="13">
                  <c:v>5371.6648877936241</c:v>
                </c:pt>
                <c:pt idx="14">
                  <c:v>6577.204314467529</c:v>
                </c:pt>
                <c:pt idx="15">
                  <c:v>7785.5621125266853</c:v>
                </c:pt>
                <c:pt idx="16">
                  <c:v>8969.9709180691643</c:v>
                </c:pt>
                <c:pt idx="17">
                  <c:v>10168.988018366854</c:v>
                </c:pt>
                <c:pt idx="18">
                  <c:v>11352.883855402159</c:v>
                </c:pt>
                <c:pt idx="19">
                  <c:v>12472.290188607718</c:v>
                </c:pt>
                <c:pt idx="20">
                  <c:v>13615.786269307007</c:v>
                </c:pt>
                <c:pt idx="21">
                  <c:v>14762.464447414417</c:v>
                </c:pt>
                <c:pt idx="22">
                  <c:v>15920.229505579444</c:v>
                </c:pt>
                <c:pt idx="23">
                  <c:v>17023.981811711845</c:v>
                </c:pt>
                <c:pt idx="24">
                  <c:v>18098.467151556604</c:v>
                </c:pt>
                <c:pt idx="25">
                  <c:v>19228.583678851006</c:v>
                </c:pt>
                <c:pt idx="26">
                  <c:v>20280.515950021385</c:v>
                </c:pt>
                <c:pt idx="27">
                  <c:v>21356.071015341899</c:v>
                </c:pt>
                <c:pt idx="28">
                  <c:v>22379.376324054803</c:v>
                </c:pt>
                <c:pt idx="29">
                  <c:v>23429.895040932315</c:v>
                </c:pt>
                <c:pt idx="30">
                  <c:v>24448.190863333439</c:v>
                </c:pt>
                <c:pt idx="31">
                  <c:v>25447.304994882692</c:v>
                </c:pt>
                <c:pt idx="32">
                  <c:v>26438.155030354472</c:v>
                </c:pt>
                <c:pt idx="33">
                  <c:v>27443.016733927139</c:v>
                </c:pt>
                <c:pt idx="34">
                  <c:v>28380.960353502789</c:v>
                </c:pt>
                <c:pt idx="35">
                  <c:v>29341.029956155195</c:v>
                </c:pt>
                <c:pt idx="36">
                  <c:v>30289.331784808724</c:v>
                </c:pt>
                <c:pt idx="37">
                  <c:v>31200.67043992065</c:v>
                </c:pt>
                <c:pt idx="38">
                  <c:v>32111.442058717432</c:v>
                </c:pt>
                <c:pt idx="39">
                  <c:v>33004.862191892513</c:v>
                </c:pt>
                <c:pt idx="40">
                  <c:v>33882.664787956775</c:v>
                </c:pt>
                <c:pt idx="41">
                  <c:v>34730.716557578598</c:v>
                </c:pt>
                <c:pt idx="42">
                  <c:v>35595.161828018696</c:v>
                </c:pt>
                <c:pt idx="43">
                  <c:v>36424.332187969572</c:v>
                </c:pt>
                <c:pt idx="44">
                  <c:v>37228.351134987322</c:v>
                </c:pt>
                <c:pt idx="45">
                  <c:v>38047.707736739649</c:v>
                </c:pt>
                <c:pt idx="46">
                  <c:v>38801.211887949568</c:v>
                </c:pt>
                <c:pt idx="47">
                  <c:v>39551.217935991663</c:v>
                </c:pt>
                <c:pt idx="48">
                  <c:v>40345.230126341165</c:v>
                </c:pt>
                <c:pt idx="49">
                  <c:v>41032.991591050864</c:v>
                </c:pt>
                <c:pt idx="50">
                  <c:v>41766.91229202754</c:v>
                </c:pt>
                <c:pt idx="51">
                  <c:v>42422.016571519751</c:v>
                </c:pt>
                <c:pt idx="52">
                  <c:v>43139.215259250399</c:v>
                </c:pt>
                <c:pt idx="53">
                  <c:v>43753.657248681549</c:v>
                </c:pt>
                <c:pt idx="54">
                  <c:v>44402.036994440234</c:v>
                </c:pt>
                <c:pt idx="55">
                  <c:v>44994.744425299665</c:v>
                </c:pt>
                <c:pt idx="56">
                  <c:v>45644.798960819091</c:v>
                </c:pt>
                <c:pt idx="57">
                  <c:v>46154.018749948773</c:v>
                </c:pt>
                <c:pt idx="58">
                  <c:v>46764.424053032635</c:v>
                </c:pt>
                <c:pt idx="59">
                  <c:v>47241.389261365344</c:v>
                </c:pt>
                <c:pt idx="60">
                  <c:v>47796.244552591423</c:v>
                </c:pt>
                <c:pt idx="61">
                  <c:v>48271.914496564532</c:v>
                </c:pt>
                <c:pt idx="62">
                  <c:v>48727.54031883362</c:v>
                </c:pt>
                <c:pt idx="63">
                  <c:v>49186.725758082481</c:v>
                </c:pt>
                <c:pt idx="64">
                  <c:v>49564.295537916347</c:v>
                </c:pt>
                <c:pt idx="65">
                  <c:v>50034.365499841668</c:v>
                </c:pt>
                <c:pt idx="66">
                  <c:v>50339.525791694228</c:v>
                </c:pt>
                <c:pt idx="67">
                  <c:v>50755.461800217192</c:v>
                </c:pt>
                <c:pt idx="68">
                  <c:v>51047.700613117311</c:v>
                </c:pt>
                <c:pt idx="69">
                  <c:v>51340.250715795431</c:v>
                </c:pt>
                <c:pt idx="70">
                  <c:v>51628.745998773062</c:v>
                </c:pt>
                <c:pt idx="71">
                  <c:v>51913.867974024783</c:v>
                </c:pt>
                <c:pt idx="72">
                  <c:v>52101.771360663864</c:v>
                </c:pt>
                <c:pt idx="73">
                  <c:v>52317.031191187249</c:v>
                </c:pt>
                <c:pt idx="74">
                  <c:v>52508.714350382848</c:v>
                </c:pt>
                <c:pt idx="75">
                  <c:v>52620.12929255089</c:v>
                </c:pt>
                <c:pt idx="76">
                  <c:v>52756.708156591594</c:v>
                </c:pt>
                <c:pt idx="77">
                  <c:v>52845.929631884472</c:v>
                </c:pt>
                <c:pt idx="78">
                  <c:v>52877.060839624952</c:v>
                </c:pt>
                <c:pt idx="79">
                  <c:v>52885.364809951745</c:v>
                </c:pt>
                <c:pt idx="80">
                  <c:v>52891.119229052798</c:v>
                </c:pt>
                <c:pt idx="81">
                  <c:v>52892.024740125897</c:v>
                </c:pt>
                <c:pt idx="82">
                  <c:v>52755.125083949664</c:v>
                </c:pt>
                <c:pt idx="83">
                  <c:v>52622.930539702742</c:v>
                </c:pt>
                <c:pt idx="84">
                  <c:v>52570.62887359989</c:v>
                </c:pt>
                <c:pt idx="85">
                  <c:v>52277.432521045848</c:v>
                </c:pt>
                <c:pt idx="86">
                  <c:v>52049.754659035316</c:v>
                </c:pt>
                <c:pt idx="87">
                  <c:v>51811.518570742111</c:v>
                </c:pt>
              </c:numCache>
            </c:numRef>
          </c:yVal>
          <c:smooth val="0"/>
          <c:extLst>
            <c:ext xmlns:c16="http://schemas.microsoft.com/office/drawing/2014/chart" uri="{C3380CC4-5D6E-409C-BE32-E72D297353CC}">
              <c16:uniqueId val="{00000000-69B3-4888-98D8-7163F92F56BF}"/>
            </c:ext>
          </c:extLst>
        </c:ser>
        <c:ser>
          <c:idx val="6"/>
          <c:order val="1"/>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1-69B3-4888-98D8-7163F92F56BF}"/>
            </c:ext>
          </c:extLst>
        </c:ser>
        <c:ser>
          <c:idx val="7"/>
          <c:order val="2"/>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69B3-4888-98D8-7163F92F56BF}"/>
            </c:ext>
          </c:extLst>
        </c:ser>
        <c:ser>
          <c:idx val="8"/>
          <c:order val="3"/>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3-69B3-4888-98D8-7163F92F56BF}"/>
            </c:ext>
          </c:extLst>
        </c:ser>
        <c:ser>
          <c:idx val="9"/>
          <c:order val="4"/>
          <c:tx>
            <c:v>Gesamt</c:v>
          </c:tx>
          <c:spPr>
            <a:ln w="28575">
              <a:noFill/>
            </a:ln>
          </c:spPr>
          <c:yVal>
            <c:numRef>
              <c:f>'Kraft 55 GR'!$AR$2:$AR$89</c:f>
              <c:numCache>
                <c:formatCode>General</c:formatCode>
                <c:ptCount val="88"/>
                <c:pt idx="0">
                  <c:v>3937.7327892491876</c:v>
                </c:pt>
                <c:pt idx="1">
                  <c:v>3396.5713015634101</c:v>
                </c:pt>
                <c:pt idx="2">
                  <c:v>3126.3355202120802</c:v>
                </c:pt>
                <c:pt idx="3">
                  <c:v>2811.5235441179775</c:v>
                </c:pt>
                <c:pt idx="4">
                  <c:v>2664.4704284446752</c:v>
                </c:pt>
                <c:pt idx="5">
                  <c:v>2539.2655242143728</c:v>
                </c:pt>
                <c:pt idx="6">
                  <c:v>2567.695017252343</c:v>
                </c:pt>
                <c:pt idx="7">
                  <c:v>2697.6910280425514</c:v>
                </c:pt>
                <c:pt idx="8">
                  <c:v>2804.1743827807663</c:v>
                </c:pt>
                <c:pt idx="9">
                  <c:v>3022.8735554176642</c:v>
                </c:pt>
                <c:pt idx="10">
                  <c:v>3293.2259979296605</c:v>
                </c:pt>
                <c:pt idx="11">
                  <c:v>3572.4625773396151</c:v>
                </c:pt>
                <c:pt idx="12">
                  <c:v>3868.7245048955547</c:v>
                </c:pt>
                <c:pt idx="13">
                  <c:v>4214.8233984265535</c:v>
                </c:pt>
                <c:pt idx="14">
                  <c:v>4537.8215250259063</c:v>
                </c:pt>
                <c:pt idx="15">
                  <c:v>4872.4938441003787</c:v>
                </c:pt>
                <c:pt idx="16">
                  <c:v>5199.1867996374058</c:v>
                </c:pt>
                <c:pt idx="17">
                  <c:v>5502.4872441651169</c:v>
                </c:pt>
                <c:pt idx="18">
                  <c:v>5797.1837729291565</c:v>
                </c:pt>
                <c:pt idx="19">
                  <c:v>6127.1067931818889</c:v>
                </c:pt>
                <c:pt idx="20">
                  <c:v>6394.2678654542924</c:v>
                </c:pt>
                <c:pt idx="21">
                  <c:v>6645.9744497871998</c:v>
                </c:pt>
                <c:pt idx="22">
                  <c:v>6850.2808783251403</c:v>
                </c:pt>
                <c:pt idx="23">
                  <c:v>7079.2344495783946</c:v>
                </c:pt>
                <c:pt idx="24">
                  <c:v>7290.4383343638037</c:v>
                </c:pt>
                <c:pt idx="25">
                  <c:v>7440.3927016783637</c:v>
                </c:pt>
                <c:pt idx="26">
                  <c:v>7617.7701724749204</c:v>
                </c:pt>
                <c:pt idx="27">
                  <c:v>7742.3084826497434</c:v>
                </c:pt>
                <c:pt idx="28">
                  <c:v>7900.0778237764061</c:v>
                </c:pt>
                <c:pt idx="29">
                  <c:v>8000.8750950958711</c:v>
                </c:pt>
                <c:pt idx="30">
                  <c:v>8092.5961764337044</c:v>
                </c:pt>
                <c:pt idx="31">
                  <c:v>8184.8626591542961</c:v>
                </c:pt>
                <c:pt idx="32">
                  <c:v>8264.6142021698106</c:v>
                </c:pt>
                <c:pt idx="33">
                  <c:v>8288.8503645671772</c:v>
                </c:pt>
                <c:pt idx="34">
                  <c:v>8371.3773921428328</c:v>
                </c:pt>
                <c:pt idx="35">
                  <c:v>8399.8151283995467</c:v>
                </c:pt>
                <c:pt idx="36">
                  <c:v>8414.7191499465771</c:v>
                </c:pt>
                <c:pt idx="37">
                  <c:v>8441.4987810187304</c:v>
                </c:pt>
                <c:pt idx="38">
                  <c:v>8452.2401084904413</c:v>
                </c:pt>
                <c:pt idx="39">
                  <c:v>8458.3577364780867</c:v>
                </c:pt>
                <c:pt idx="40">
                  <c:v>8443.0386898393772</c:v>
                </c:pt>
                <c:pt idx="41">
                  <c:v>8460.7756127337707</c:v>
                </c:pt>
                <c:pt idx="42">
                  <c:v>8415.2464876654194</c:v>
                </c:pt>
                <c:pt idx="43">
                  <c:v>8388.3441039483805</c:v>
                </c:pt>
                <c:pt idx="44">
                  <c:v>8383.1252343635933</c:v>
                </c:pt>
                <c:pt idx="45">
                  <c:v>8321.4403999230271</c:v>
                </c:pt>
                <c:pt idx="46">
                  <c:v>8314.7818249706179</c:v>
                </c:pt>
                <c:pt idx="47">
                  <c:v>8300.599658823201</c:v>
                </c:pt>
                <c:pt idx="48">
                  <c:v>8192.7019095841824</c:v>
                </c:pt>
                <c:pt idx="49">
                  <c:v>8197.6309675876837</c:v>
                </c:pt>
                <c:pt idx="50">
                  <c:v>8121.4120392438635</c:v>
                </c:pt>
                <c:pt idx="51">
                  <c:v>8118.6827925250691</c:v>
                </c:pt>
                <c:pt idx="52">
                  <c:v>8013.4970340769214</c:v>
                </c:pt>
                <c:pt idx="53">
                  <c:v>8007.3296033720253</c:v>
                </c:pt>
                <c:pt idx="54">
                  <c:v>7939.990273100193</c:v>
                </c:pt>
                <c:pt idx="55">
                  <c:v>7917.3467893405177</c:v>
                </c:pt>
                <c:pt idx="56">
                  <c:v>7794.7882469959368</c:v>
                </c:pt>
                <c:pt idx="57">
                  <c:v>7824.2138021851642</c:v>
                </c:pt>
                <c:pt idx="58">
                  <c:v>7701.7557113217626</c:v>
                </c:pt>
                <c:pt idx="59">
                  <c:v>7719.7766343110634</c:v>
                </c:pt>
                <c:pt idx="60">
                  <c:v>7620.3464937965764</c:v>
                </c:pt>
                <c:pt idx="61">
                  <c:v>7586.7506726088905</c:v>
                </c:pt>
                <c:pt idx="62">
                  <c:v>7553.7237598591964</c:v>
                </c:pt>
                <c:pt idx="63">
                  <c:v>7500.614845315351</c:v>
                </c:pt>
                <c:pt idx="64">
                  <c:v>7505.8065714172844</c:v>
                </c:pt>
                <c:pt idx="65">
                  <c:v>7385.1978158763595</c:v>
                </c:pt>
                <c:pt idx="66">
                  <c:v>7437.3671054825318</c:v>
                </c:pt>
                <c:pt idx="67">
                  <c:v>7327.8905869875234</c:v>
                </c:pt>
                <c:pt idx="68">
                  <c:v>7347.3796528927778</c:v>
                </c:pt>
                <c:pt idx="69">
                  <c:v>7336.029898173736</c:v>
                </c:pt>
                <c:pt idx="70">
                  <c:v>7302.8448784516295</c:v>
                </c:pt>
                <c:pt idx="71">
                  <c:v>7255.5938121375657</c:v>
                </c:pt>
                <c:pt idx="72">
                  <c:v>7287.2646138747295</c:v>
                </c:pt>
                <c:pt idx="73">
                  <c:v>7272.4889398552841</c:v>
                </c:pt>
                <c:pt idx="74">
                  <c:v>7253.703903296082</c:v>
                </c:pt>
                <c:pt idx="75">
                  <c:v>7307.1027128889255</c:v>
                </c:pt>
                <c:pt idx="76">
                  <c:v>7296.8705846793673</c:v>
                </c:pt>
                <c:pt idx="77">
                  <c:v>7324.8792258375979</c:v>
                </c:pt>
                <c:pt idx="78">
                  <c:v>7393.942508986911</c:v>
                </c:pt>
                <c:pt idx="79">
                  <c:v>7456.3213916116583</c:v>
                </c:pt>
                <c:pt idx="80">
                  <c:v>7501.6352168086087</c:v>
                </c:pt>
                <c:pt idx="81">
                  <c:v>7525.5492108133039</c:v>
                </c:pt>
                <c:pt idx="82">
                  <c:v>7676.4330297430279</c:v>
                </c:pt>
                <c:pt idx="83">
                  <c:v>7803.9444586680111</c:v>
                </c:pt>
                <c:pt idx="84">
                  <c:v>7805.4895787267087</c:v>
                </c:pt>
                <c:pt idx="85">
                  <c:v>8054.6464739530857</c:v>
                </c:pt>
                <c:pt idx="86">
                  <c:v>8202.8588641692913</c:v>
                </c:pt>
                <c:pt idx="87">
                  <c:v>8331.7906393669182</c:v>
                </c:pt>
              </c:numCache>
            </c:numRef>
          </c:yVal>
          <c:smooth val="0"/>
          <c:extLst>
            <c:ext xmlns:c16="http://schemas.microsoft.com/office/drawing/2014/chart" uri="{C3380CC4-5D6E-409C-BE32-E72D297353CC}">
              <c16:uniqueId val="{00000004-69B3-4888-98D8-7163F92F56BF}"/>
            </c:ext>
          </c:extLst>
        </c:ser>
        <c:ser>
          <c:idx val="1"/>
          <c:order val="5"/>
          <c:tx>
            <c:v>Feder</c:v>
          </c:tx>
          <c:spPr>
            <a:ln w="28575">
              <a:noFill/>
            </a:ln>
          </c:spPr>
          <c:yVal>
            <c:numRef>
              <c:f>'Kraft 55 GR'!$AN$2:$AN$89</c:f>
              <c:numCache>
                <c:formatCode>General</c:formatCode>
                <c:ptCount val="88"/>
                <c:pt idx="0">
                  <c:v>-9439.6114830477618</c:v>
                </c:pt>
                <c:pt idx="1">
                  <c:v>-8375.6454779177657</c:v>
                </c:pt>
                <c:pt idx="2">
                  <c:v>-7413.3511249133071</c:v>
                </c:pt>
                <c:pt idx="3">
                  <c:v>-6322.946187646352</c:v>
                </c:pt>
                <c:pt idx="4">
                  <c:v>-5261.2771635555837</c:v>
                </c:pt>
                <c:pt idx="5">
                  <c:v>-4115.8752536537359</c:v>
                </c:pt>
                <c:pt idx="6">
                  <c:v>-2997.6886337720234</c:v>
                </c:pt>
                <c:pt idx="7">
                  <c:v>-1861.3957150421606</c:v>
                </c:pt>
                <c:pt idx="8">
                  <c:v>-654.79737462567334</c:v>
                </c:pt>
                <c:pt idx="9">
                  <c:v>539.93277776991454</c:v>
                </c:pt>
                <c:pt idx="10">
                  <c:v>1727.3171730467909</c:v>
                </c:pt>
                <c:pt idx="11">
                  <c:v>2943.5161957709975</c:v>
                </c:pt>
                <c:pt idx="12">
                  <c:v>4170.1459517106659</c:v>
                </c:pt>
                <c:pt idx="13">
                  <c:v>5371.6648877936241</c:v>
                </c:pt>
                <c:pt idx="14">
                  <c:v>6577.204314467529</c:v>
                </c:pt>
                <c:pt idx="15">
                  <c:v>7785.5621125266853</c:v>
                </c:pt>
                <c:pt idx="16">
                  <c:v>8969.9709180691643</c:v>
                </c:pt>
                <c:pt idx="17">
                  <c:v>10168.988018366854</c:v>
                </c:pt>
                <c:pt idx="18">
                  <c:v>11352.883855402159</c:v>
                </c:pt>
                <c:pt idx="19">
                  <c:v>12472.290188607718</c:v>
                </c:pt>
                <c:pt idx="20">
                  <c:v>13615.786269307007</c:v>
                </c:pt>
                <c:pt idx="21">
                  <c:v>14762.464447414417</c:v>
                </c:pt>
                <c:pt idx="22">
                  <c:v>15920.229505579444</c:v>
                </c:pt>
                <c:pt idx="23">
                  <c:v>17023.981811711845</c:v>
                </c:pt>
                <c:pt idx="24">
                  <c:v>18098.467151556604</c:v>
                </c:pt>
                <c:pt idx="25">
                  <c:v>19228.583678851006</c:v>
                </c:pt>
                <c:pt idx="26">
                  <c:v>20280.515950021385</c:v>
                </c:pt>
                <c:pt idx="27">
                  <c:v>21356.071015341899</c:v>
                </c:pt>
                <c:pt idx="28">
                  <c:v>22379.376324054803</c:v>
                </c:pt>
                <c:pt idx="29">
                  <c:v>23429.895040932315</c:v>
                </c:pt>
                <c:pt idx="30">
                  <c:v>24448.190863333439</c:v>
                </c:pt>
                <c:pt idx="31">
                  <c:v>25447.304994882692</c:v>
                </c:pt>
                <c:pt idx="32">
                  <c:v>26438.155030354472</c:v>
                </c:pt>
                <c:pt idx="33">
                  <c:v>27443.016733927139</c:v>
                </c:pt>
                <c:pt idx="34">
                  <c:v>28380.960353502789</c:v>
                </c:pt>
                <c:pt idx="35">
                  <c:v>29341.029956155195</c:v>
                </c:pt>
                <c:pt idx="36">
                  <c:v>30289.331784808724</c:v>
                </c:pt>
                <c:pt idx="37">
                  <c:v>31200.67043992065</c:v>
                </c:pt>
                <c:pt idx="38">
                  <c:v>32111.442058717432</c:v>
                </c:pt>
                <c:pt idx="39">
                  <c:v>33004.862191892513</c:v>
                </c:pt>
                <c:pt idx="40">
                  <c:v>33882.664787956775</c:v>
                </c:pt>
                <c:pt idx="41">
                  <c:v>34730.716557578598</c:v>
                </c:pt>
                <c:pt idx="42">
                  <c:v>35595.161828018696</c:v>
                </c:pt>
                <c:pt idx="43">
                  <c:v>36424.332187969572</c:v>
                </c:pt>
                <c:pt idx="44">
                  <c:v>37228.351134987322</c:v>
                </c:pt>
                <c:pt idx="45">
                  <c:v>38047.707736739649</c:v>
                </c:pt>
                <c:pt idx="46">
                  <c:v>38801.211887949568</c:v>
                </c:pt>
                <c:pt idx="47">
                  <c:v>39551.217935991663</c:v>
                </c:pt>
                <c:pt idx="48">
                  <c:v>40345.230126341165</c:v>
                </c:pt>
                <c:pt idx="49">
                  <c:v>41032.991591050864</c:v>
                </c:pt>
                <c:pt idx="50">
                  <c:v>41766.91229202754</c:v>
                </c:pt>
                <c:pt idx="51">
                  <c:v>42422.016571519751</c:v>
                </c:pt>
                <c:pt idx="52">
                  <c:v>43139.215259250399</c:v>
                </c:pt>
                <c:pt idx="53">
                  <c:v>43753.657248681549</c:v>
                </c:pt>
                <c:pt idx="54">
                  <c:v>44402.036994440234</c:v>
                </c:pt>
                <c:pt idx="55">
                  <c:v>44994.744425299665</c:v>
                </c:pt>
                <c:pt idx="56">
                  <c:v>45644.798960819091</c:v>
                </c:pt>
                <c:pt idx="57">
                  <c:v>46154.018749948773</c:v>
                </c:pt>
                <c:pt idx="58">
                  <c:v>46764.424053032635</c:v>
                </c:pt>
                <c:pt idx="59">
                  <c:v>47241.389261365344</c:v>
                </c:pt>
                <c:pt idx="60">
                  <c:v>47796.244552591423</c:v>
                </c:pt>
                <c:pt idx="61">
                  <c:v>48271.914496564532</c:v>
                </c:pt>
                <c:pt idx="62">
                  <c:v>48727.54031883362</c:v>
                </c:pt>
                <c:pt idx="63">
                  <c:v>49186.725758082481</c:v>
                </c:pt>
                <c:pt idx="64">
                  <c:v>49564.295537916347</c:v>
                </c:pt>
                <c:pt idx="65">
                  <c:v>50034.365499841668</c:v>
                </c:pt>
                <c:pt idx="66">
                  <c:v>50339.525791694228</c:v>
                </c:pt>
                <c:pt idx="67">
                  <c:v>50755.461800217192</c:v>
                </c:pt>
                <c:pt idx="68">
                  <c:v>51047.700613117311</c:v>
                </c:pt>
                <c:pt idx="69">
                  <c:v>51340.250715795431</c:v>
                </c:pt>
                <c:pt idx="70">
                  <c:v>51628.745998773062</c:v>
                </c:pt>
                <c:pt idx="71">
                  <c:v>51913.867974024783</c:v>
                </c:pt>
                <c:pt idx="72">
                  <c:v>52101.771360663864</c:v>
                </c:pt>
                <c:pt idx="73">
                  <c:v>52317.031191187249</c:v>
                </c:pt>
                <c:pt idx="74">
                  <c:v>52508.714350382848</c:v>
                </c:pt>
                <c:pt idx="75">
                  <c:v>52620.12929255089</c:v>
                </c:pt>
                <c:pt idx="76">
                  <c:v>52756.708156591594</c:v>
                </c:pt>
                <c:pt idx="77">
                  <c:v>52845.929631884472</c:v>
                </c:pt>
                <c:pt idx="78">
                  <c:v>52877.060839624952</c:v>
                </c:pt>
                <c:pt idx="79">
                  <c:v>52885.364809951745</c:v>
                </c:pt>
                <c:pt idx="80">
                  <c:v>52891.119229052798</c:v>
                </c:pt>
                <c:pt idx="81">
                  <c:v>52892.024740125897</c:v>
                </c:pt>
                <c:pt idx="82">
                  <c:v>52755.125083949664</c:v>
                </c:pt>
                <c:pt idx="83">
                  <c:v>52622.930539702742</c:v>
                </c:pt>
                <c:pt idx="84">
                  <c:v>52570.62887359989</c:v>
                </c:pt>
                <c:pt idx="85">
                  <c:v>52277.432521045848</c:v>
                </c:pt>
                <c:pt idx="86">
                  <c:v>52049.754659035316</c:v>
                </c:pt>
                <c:pt idx="87">
                  <c:v>51811.518570742111</c:v>
                </c:pt>
              </c:numCache>
            </c:numRef>
          </c:yVal>
          <c:smooth val="0"/>
          <c:extLst>
            <c:ext xmlns:c16="http://schemas.microsoft.com/office/drawing/2014/chart" uri="{C3380CC4-5D6E-409C-BE32-E72D297353CC}">
              <c16:uniqueId val="{00000005-69B3-4888-98D8-7163F92F56BF}"/>
            </c:ext>
          </c:extLst>
        </c:ser>
        <c:ser>
          <c:idx val="2"/>
          <c:order val="6"/>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6-69B3-4888-98D8-7163F92F56BF}"/>
            </c:ext>
          </c:extLst>
        </c:ser>
        <c:ser>
          <c:idx val="3"/>
          <c:order val="7"/>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7-69B3-4888-98D8-7163F92F56BF}"/>
            </c:ext>
          </c:extLst>
        </c:ser>
        <c:ser>
          <c:idx val="4"/>
          <c:order val="8"/>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8-69B3-4888-98D8-7163F92F56BF}"/>
            </c:ext>
          </c:extLst>
        </c:ser>
        <c:ser>
          <c:idx val="0"/>
          <c:order val="9"/>
          <c:tx>
            <c:v>Gesamt</c:v>
          </c:tx>
          <c:spPr>
            <a:ln w="28575">
              <a:noFill/>
            </a:ln>
          </c:spPr>
          <c:yVal>
            <c:numRef>
              <c:f>'Kraft 55 GR'!$AR$2:$AR$89</c:f>
              <c:numCache>
                <c:formatCode>General</c:formatCode>
                <c:ptCount val="88"/>
                <c:pt idx="0">
                  <c:v>3937.7327892491876</c:v>
                </c:pt>
                <c:pt idx="1">
                  <c:v>3396.5713015634101</c:v>
                </c:pt>
                <c:pt idx="2">
                  <c:v>3126.3355202120802</c:v>
                </c:pt>
                <c:pt idx="3">
                  <c:v>2811.5235441179775</c:v>
                </c:pt>
                <c:pt idx="4">
                  <c:v>2664.4704284446752</c:v>
                </c:pt>
                <c:pt idx="5">
                  <c:v>2539.2655242143728</c:v>
                </c:pt>
                <c:pt idx="6">
                  <c:v>2567.695017252343</c:v>
                </c:pt>
                <c:pt idx="7">
                  <c:v>2697.6910280425514</c:v>
                </c:pt>
                <c:pt idx="8">
                  <c:v>2804.1743827807663</c:v>
                </c:pt>
                <c:pt idx="9">
                  <c:v>3022.8735554176642</c:v>
                </c:pt>
                <c:pt idx="10">
                  <c:v>3293.2259979296605</c:v>
                </c:pt>
                <c:pt idx="11">
                  <c:v>3572.4625773396151</c:v>
                </c:pt>
                <c:pt idx="12">
                  <c:v>3868.7245048955547</c:v>
                </c:pt>
                <c:pt idx="13">
                  <c:v>4214.8233984265535</c:v>
                </c:pt>
                <c:pt idx="14">
                  <c:v>4537.8215250259063</c:v>
                </c:pt>
                <c:pt idx="15">
                  <c:v>4872.4938441003787</c:v>
                </c:pt>
                <c:pt idx="16">
                  <c:v>5199.1867996374058</c:v>
                </c:pt>
                <c:pt idx="17">
                  <c:v>5502.4872441651169</c:v>
                </c:pt>
                <c:pt idx="18">
                  <c:v>5797.1837729291565</c:v>
                </c:pt>
                <c:pt idx="19">
                  <c:v>6127.1067931818889</c:v>
                </c:pt>
                <c:pt idx="20">
                  <c:v>6394.2678654542924</c:v>
                </c:pt>
                <c:pt idx="21">
                  <c:v>6645.9744497871998</c:v>
                </c:pt>
                <c:pt idx="22">
                  <c:v>6850.2808783251403</c:v>
                </c:pt>
                <c:pt idx="23">
                  <c:v>7079.2344495783946</c:v>
                </c:pt>
                <c:pt idx="24">
                  <c:v>7290.4383343638037</c:v>
                </c:pt>
                <c:pt idx="25">
                  <c:v>7440.3927016783637</c:v>
                </c:pt>
                <c:pt idx="26">
                  <c:v>7617.7701724749204</c:v>
                </c:pt>
                <c:pt idx="27">
                  <c:v>7742.3084826497434</c:v>
                </c:pt>
                <c:pt idx="28">
                  <c:v>7900.0778237764061</c:v>
                </c:pt>
                <c:pt idx="29">
                  <c:v>8000.8750950958711</c:v>
                </c:pt>
                <c:pt idx="30">
                  <c:v>8092.5961764337044</c:v>
                </c:pt>
                <c:pt idx="31">
                  <c:v>8184.8626591542961</c:v>
                </c:pt>
                <c:pt idx="32">
                  <c:v>8264.6142021698106</c:v>
                </c:pt>
                <c:pt idx="33">
                  <c:v>8288.8503645671772</c:v>
                </c:pt>
                <c:pt idx="34">
                  <c:v>8371.3773921428328</c:v>
                </c:pt>
                <c:pt idx="35">
                  <c:v>8399.8151283995467</c:v>
                </c:pt>
                <c:pt idx="36">
                  <c:v>8414.7191499465771</c:v>
                </c:pt>
                <c:pt idx="37">
                  <c:v>8441.4987810187304</c:v>
                </c:pt>
                <c:pt idx="38">
                  <c:v>8452.2401084904413</c:v>
                </c:pt>
                <c:pt idx="39">
                  <c:v>8458.3577364780867</c:v>
                </c:pt>
                <c:pt idx="40">
                  <c:v>8443.0386898393772</c:v>
                </c:pt>
                <c:pt idx="41">
                  <c:v>8460.7756127337707</c:v>
                </c:pt>
                <c:pt idx="42">
                  <c:v>8415.2464876654194</c:v>
                </c:pt>
                <c:pt idx="43">
                  <c:v>8388.3441039483805</c:v>
                </c:pt>
                <c:pt idx="44">
                  <c:v>8383.1252343635933</c:v>
                </c:pt>
                <c:pt idx="45">
                  <c:v>8321.4403999230271</c:v>
                </c:pt>
                <c:pt idx="46">
                  <c:v>8314.7818249706179</c:v>
                </c:pt>
                <c:pt idx="47">
                  <c:v>8300.599658823201</c:v>
                </c:pt>
                <c:pt idx="48">
                  <c:v>8192.7019095841824</c:v>
                </c:pt>
                <c:pt idx="49">
                  <c:v>8197.6309675876837</c:v>
                </c:pt>
                <c:pt idx="50">
                  <c:v>8121.4120392438635</c:v>
                </c:pt>
                <c:pt idx="51">
                  <c:v>8118.6827925250691</c:v>
                </c:pt>
                <c:pt idx="52">
                  <c:v>8013.4970340769214</c:v>
                </c:pt>
                <c:pt idx="53">
                  <c:v>8007.3296033720253</c:v>
                </c:pt>
                <c:pt idx="54">
                  <c:v>7939.990273100193</c:v>
                </c:pt>
                <c:pt idx="55">
                  <c:v>7917.3467893405177</c:v>
                </c:pt>
                <c:pt idx="56">
                  <c:v>7794.7882469959368</c:v>
                </c:pt>
                <c:pt idx="57">
                  <c:v>7824.2138021851642</c:v>
                </c:pt>
                <c:pt idx="58">
                  <c:v>7701.7557113217626</c:v>
                </c:pt>
                <c:pt idx="59">
                  <c:v>7719.7766343110634</c:v>
                </c:pt>
                <c:pt idx="60">
                  <c:v>7620.3464937965764</c:v>
                </c:pt>
                <c:pt idx="61">
                  <c:v>7586.7506726088905</c:v>
                </c:pt>
                <c:pt idx="62">
                  <c:v>7553.7237598591964</c:v>
                </c:pt>
                <c:pt idx="63">
                  <c:v>7500.614845315351</c:v>
                </c:pt>
                <c:pt idx="64">
                  <c:v>7505.8065714172844</c:v>
                </c:pt>
                <c:pt idx="65">
                  <c:v>7385.1978158763595</c:v>
                </c:pt>
                <c:pt idx="66">
                  <c:v>7437.3671054825318</c:v>
                </c:pt>
                <c:pt idx="67">
                  <c:v>7327.8905869875234</c:v>
                </c:pt>
                <c:pt idx="68">
                  <c:v>7347.3796528927778</c:v>
                </c:pt>
                <c:pt idx="69">
                  <c:v>7336.029898173736</c:v>
                </c:pt>
                <c:pt idx="70">
                  <c:v>7302.8448784516295</c:v>
                </c:pt>
                <c:pt idx="71">
                  <c:v>7255.5938121375657</c:v>
                </c:pt>
                <c:pt idx="72">
                  <c:v>7287.2646138747295</c:v>
                </c:pt>
                <c:pt idx="73">
                  <c:v>7272.4889398552841</c:v>
                </c:pt>
                <c:pt idx="74">
                  <c:v>7253.703903296082</c:v>
                </c:pt>
                <c:pt idx="75">
                  <c:v>7307.1027128889255</c:v>
                </c:pt>
                <c:pt idx="76">
                  <c:v>7296.8705846793673</c:v>
                </c:pt>
                <c:pt idx="77">
                  <c:v>7324.8792258375979</c:v>
                </c:pt>
                <c:pt idx="78">
                  <c:v>7393.942508986911</c:v>
                </c:pt>
                <c:pt idx="79">
                  <c:v>7456.3213916116583</c:v>
                </c:pt>
                <c:pt idx="80">
                  <c:v>7501.6352168086087</c:v>
                </c:pt>
                <c:pt idx="81">
                  <c:v>7525.5492108133039</c:v>
                </c:pt>
                <c:pt idx="82">
                  <c:v>7676.4330297430279</c:v>
                </c:pt>
                <c:pt idx="83">
                  <c:v>7803.9444586680111</c:v>
                </c:pt>
                <c:pt idx="84">
                  <c:v>7805.4895787267087</c:v>
                </c:pt>
                <c:pt idx="85">
                  <c:v>8054.6464739530857</c:v>
                </c:pt>
                <c:pt idx="86">
                  <c:v>8202.8588641692913</c:v>
                </c:pt>
                <c:pt idx="87">
                  <c:v>8331.7906393669182</c:v>
                </c:pt>
              </c:numCache>
            </c:numRef>
          </c:yVal>
          <c:smooth val="0"/>
          <c:extLst>
            <c:ext xmlns:c16="http://schemas.microsoft.com/office/drawing/2014/chart" uri="{C3380CC4-5D6E-409C-BE32-E72D297353CC}">
              <c16:uniqueId val="{00000009-69B3-4888-98D8-7163F92F56BF}"/>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scatterChart>
        <c:scatterStyle val="lineMarker"/>
        <c:varyColors val="0"/>
        <c:ser>
          <c:idx val="1"/>
          <c:order val="0"/>
          <c:tx>
            <c:v>Feder</c:v>
          </c:tx>
          <c:spPr>
            <a:ln w="28575">
              <a:noFill/>
            </a:ln>
          </c:spPr>
          <c:yVal>
            <c:numRef>
              <c:f>'Kraft 55 GR'!$AU$2:$AU$89</c:f>
              <c:numCache>
                <c:formatCode>General</c:formatCode>
                <c:ptCount val="88"/>
                <c:pt idx="0">
                  <c:v>-10176.386197132093</c:v>
                </c:pt>
                <c:pt idx="1">
                  <c:v>-9013.1975422118139</c:v>
                </c:pt>
                <c:pt idx="2">
                  <c:v>-7964.8291875736068</c:v>
                </c:pt>
                <c:pt idx="3">
                  <c:v>-6783.83677229969</c:v>
                </c:pt>
                <c:pt idx="4">
                  <c:v>-5638.1360221133891</c:v>
                </c:pt>
                <c:pt idx="5">
                  <c:v>-4406.5845145602952</c:v>
                </c:pt>
                <c:pt idx="6">
                  <c:v>-3207.2425174451091</c:v>
                </c:pt>
                <c:pt idx="7">
                  <c:v>-1990.6896097997192</c:v>
                </c:pt>
                <c:pt idx="8">
                  <c:v>-700.19424062085818</c:v>
                </c:pt>
                <c:pt idx="9">
                  <c:v>577.45093523351113</c:v>
                </c:pt>
                <c:pt idx="10">
                  <c:v>1848.1804552123845</c:v>
                </c:pt>
                <c:pt idx="11">
                  <c:v>3151.711231605716</c:v>
                </c:pt>
                <c:pt idx="12">
                  <c:v>4469.5447296015727</c:v>
                </c:pt>
                <c:pt idx="13">
                  <c:v>5764.5917676208719</c:v>
                </c:pt>
                <c:pt idx="14">
                  <c:v>7068.9495000497873</c:v>
                </c:pt>
                <c:pt idx="15">
                  <c:v>8382.1129109436406</c:v>
                </c:pt>
                <c:pt idx="16">
                  <c:v>9676.0930696835003</c:v>
                </c:pt>
                <c:pt idx="17">
                  <c:v>10992.769800256681</c:v>
                </c:pt>
                <c:pt idx="18">
                  <c:v>12300.780443634178</c:v>
                </c:pt>
                <c:pt idx="19">
                  <c:v>13546.604285454541</c:v>
                </c:pt>
                <c:pt idx="20">
                  <c:v>14826.318878425114</c:v>
                </c:pt>
                <c:pt idx="21">
                  <c:v>16117.542707714192</c:v>
                </c:pt>
                <c:pt idx="22">
                  <c:v>17429.091326448961</c:v>
                </c:pt>
                <c:pt idx="23">
                  <c:v>18689.464799406654</c:v>
                </c:pt>
                <c:pt idx="24">
                  <c:v>19925.343088566973</c:v>
                </c:pt>
                <c:pt idx="25">
                  <c:v>21230.162018331543</c:v>
                </c:pt>
                <c:pt idx="26">
                  <c:v>22455.728297478832</c:v>
                </c:pt>
                <c:pt idx="27">
                  <c:v>23714.337855009249</c:v>
                </c:pt>
                <c:pt idx="28">
                  <c:v>24921.600897993016</c:v>
                </c:pt>
                <c:pt idx="29">
                  <c:v>26165.384887960667</c:v>
                </c:pt>
                <c:pt idx="30">
                  <c:v>27378.906974357931</c:v>
                </c:pt>
                <c:pt idx="31">
                  <c:v>28576.541149896118</c:v>
                </c:pt>
                <c:pt idx="32">
                  <c:v>29769.949702771835</c:v>
                </c:pt>
                <c:pt idx="33">
                  <c:v>30983.96995191255</c:v>
                </c:pt>
                <c:pt idx="34">
                  <c:v>32126.951056058115</c:v>
                </c:pt>
                <c:pt idx="35">
                  <c:v>33298.798348183809</c:v>
                </c:pt>
                <c:pt idx="36">
                  <c:v>34461.181345628909</c:v>
                </c:pt>
                <c:pt idx="37">
                  <c:v>35584.773736084244</c:v>
                </c:pt>
                <c:pt idx="38">
                  <c:v>36711.032332063201</c:v>
                </c:pt>
                <c:pt idx="39">
                  <c:v>37820.154663478192</c:v>
                </c:pt>
                <c:pt idx="40">
                  <c:v>38913.965254339106</c:v>
                </c:pt>
                <c:pt idx="41">
                  <c:v>39975.886492605707</c:v>
                </c:pt>
                <c:pt idx="42">
                  <c:v>41058.631131159113</c:v>
                </c:pt>
                <c:pt idx="43">
                  <c:v>42102.572762930307</c:v>
                </c:pt>
                <c:pt idx="44">
                  <c:v>43119.231999582516</c:v>
                </c:pt>
                <c:pt idx="45">
                  <c:v>44154.803414283655</c:v>
                </c:pt>
                <c:pt idx="46">
                  <c:v>45115.262402794971</c:v>
                </c:pt>
                <c:pt idx="47">
                  <c:v>46072.654195415344</c:v>
                </c:pt>
                <c:pt idx="48">
                  <c:v>47081.94826161622</c:v>
                </c:pt>
                <c:pt idx="49">
                  <c:v>47968.303794433101</c:v>
                </c:pt>
                <c:pt idx="50">
                  <c:v>48909.027264368786</c:v>
                </c:pt>
                <c:pt idx="51">
                  <c:v>49757.856502248127</c:v>
                </c:pt>
                <c:pt idx="52">
                  <c:v>50679.773551446626</c:v>
                </c:pt>
                <c:pt idx="53">
                  <c:v>51481.302134075871</c:v>
                </c:pt>
                <c:pt idx="54">
                  <c:v>52322.600939081734</c:v>
                </c:pt>
                <c:pt idx="55">
                  <c:v>53098.375497934619</c:v>
                </c:pt>
                <c:pt idx="56">
                  <c:v>53941.539791321047</c:v>
                </c:pt>
                <c:pt idx="57">
                  <c:v>54618.356248117685</c:v>
                </c:pt>
                <c:pt idx="58">
                  <c:v>55414.279611310703</c:v>
                </c:pt>
                <c:pt idx="59">
                  <c:v>56051.94483214771</c:v>
                </c:pt>
                <c:pt idx="60">
                  <c:v>56781.310839653641</c:v>
                </c:pt>
                <c:pt idx="61">
                  <c:v>57416.299566981106</c:v>
                </c:pt>
                <c:pt idx="62">
                  <c:v>58026.74788188612</c:v>
                </c:pt>
                <c:pt idx="63">
                  <c:v>58640.767398379496</c:v>
                </c:pt>
                <c:pt idx="64">
                  <c:v>59156.772335944341</c:v>
                </c:pt>
                <c:pt idx="65">
                  <c:v>59782.313859432157</c:v>
                </c:pt>
                <c:pt idx="66">
                  <c:v>60210.227687680592</c:v>
                </c:pt>
                <c:pt idx="67">
                  <c:v>60769.53474332577</c:v>
                </c:pt>
                <c:pt idx="68">
                  <c:v>61180.089915916506</c:v>
                </c:pt>
                <c:pt idx="69">
                  <c:v>61589.915404109408</c:v>
                </c:pt>
                <c:pt idx="70">
                  <c:v>61993.893126971081</c:v>
                </c:pt>
                <c:pt idx="71">
                  <c:v>62392.865923434372</c:v>
                </c:pt>
                <c:pt idx="72">
                  <c:v>62674.027887068856</c:v>
                </c:pt>
                <c:pt idx="73">
                  <c:v>62986.903907422209</c:v>
                </c:pt>
                <c:pt idx="74">
                  <c:v>63270.387428703223</c:v>
                </c:pt>
                <c:pt idx="75">
                  <c:v>63456.003876111274</c:v>
                </c:pt>
                <c:pt idx="76">
                  <c:v>63670.782610028611</c:v>
                </c:pt>
                <c:pt idx="77">
                  <c:v>63827.247906645651</c:v>
                </c:pt>
                <c:pt idx="78">
                  <c:v>63912.322562637142</c:v>
                </c:pt>
                <c:pt idx="79">
                  <c:v>63968.525670618772</c:v>
                </c:pt>
                <c:pt idx="80">
                  <c:v>64020.322344373606</c:v>
                </c:pt>
                <c:pt idx="81">
                  <c:v>64065.021365900509</c:v>
                </c:pt>
                <c:pt idx="82">
                  <c:v>63941.592062070835</c:v>
                </c:pt>
                <c:pt idx="83">
                  <c:v>63822.3733001566</c:v>
                </c:pt>
                <c:pt idx="84">
                  <c:v>63798.70754111249</c:v>
                </c:pt>
                <c:pt idx="85">
                  <c:v>63481.468154352995</c:v>
                </c:pt>
                <c:pt idx="86">
                  <c:v>63242.168811321353</c:v>
                </c:pt>
                <c:pt idx="87">
                  <c:v>62988.662396621723</c:v>
                </c:pt>
              </c:numCache>
            </c:numRef>
          </c:yVal>
          <c:smooth val="0"/>
          <c:extLst>
            <c:ext xmlns:c16="http://schemas.microsoft.com/office/drawing/2014/chart" uri="{C3380CC4-5D6E-409C-BE32-E72D297353CC}">
              <c16:uniqueId val="{00000000-6FE9-41F0-B9F7-EBEBBE7A3516}"/>
            </c:ext>
          </c:extLst>
        </c:ser>
        <c:ser>
          <c:idx val="2"/>
          <c:order val="1"/>
          <c:tx>
            <c:v>Türe</c:v>
          </c:tx>
          <c:spPr>
            <a:ln w="28575">
              <a:noFill/>
            </a:ln>
          </c:spPr>
          <c:yVal>
            <c:numRef>
              <c:f>'Kraft 55 GR'!$AO$2:$AO$89</c:f>
              <c:numCache>
                <c:formatCode>General</c:formatCode>
                <c:ptCount val="88"/>
                <c:pt idx="0">
                  <c:v>-2903.3570128225065</c:v>
                </c:pt>
                <c:pt idx="1">
                  <c:v>-2719.8233891327336</c:v>
                </c:pt>
                <c:pt idx="2">
                  <c:v>-2483.2616706961198</c:v>
                </c:pt>
                <c:pt idx="3">
                  <c:v>-2220.2765606372318</c:v>
                </c:pt>
                <c:pt idx="4">
                  <c:v>-1913.6796022630044</c:v>
                </c:pt>
                <c:pt idx="5">
                  <c:v>-1573.8395232212442</c:v>
                </c:pt>
                <c:pt idx="6">
                  <c:v>-1194.3368672325562</c:v>
                </c:pt>
                <c:pt idx="7">
                  <c:v>-777.2256596594849</c:v>
                </c:pt>
                <c:pt idx="8">
                  <c:v>-345.15865796179094</c:v>
                </c:pt>
                <c:pt idx="9">
                  <c:v>118.40301830203239</c:v>
                </c:pt>
                <c:pt idx="10">
                  <c:v>596.09942325168151</c:v>
                </c:pt>
                <c:pt idx="11">
                  <c:v>1085.8238919799605</c:v>
                </c:pt>
                <c:pt idx="12">
                  <c:v>1584.3870046121672</c:v>
                </c:pt>
                <c:pt idx="13">
                  <c:v>2090.9146603077925</c:v>
                </c:pt>
                <c:pt idx="14">
                  <c:v>2591.8092059579553</c:v>
                </c:pt>
                <c:pt idx="15">
                  <c:v>3097.4569923018057</c:v>
                </c:pt>
                <c:pt idx="16">
                  <c:v>3593.446630567686</c:v>
                </c:pt>
                <c:pt idx="17">
                  <c:v>4086.9155717595977</c:v>
                </c:pt>
                <c:pt idx="18">
                  <c:v>4573.2579676603118</c:v>
                </c:pt>
                <c:pt idx="19">
                  <c:v>5050.7013330847622</c:v>
                </c:pt>
                <c:pt idx="20">
                  <c:v>5516.3384224390929</c:v>
                </c:pt>
                <c:pt idx="21">
                  <c:v>5978.3451570686993</c:v>
                </c:pt>
                <c:pt idx="22">
                  <c:v>6429.280670683067</c:v>
                </c:pt>
                <c:pt idx="23">
                  <c:v>6871.2851973859442</c:v>
                </c:pt>
                <c:pt idx="24">
                  <c:v>7298.8139009083889</c:v>
                </c:pt>
                <c:pt idx="25">
                  <c:v>7724.8086190724262</c:v>
                </c:pt>
                <c:pt idx="26">
                  <c:v>8135.137093275569</c:v>
                </c:pt>
                <c:pt idx="27">
                  <c:v>8536.5340957637545</c:v>
                </c:pt>
                <c:pt idx="28">
                  <c:v>8932.1759408894577</c:v>
                </c:pt>
                <c:pt idx="29">
                  <c:v>9318.7174026895664</c:v>
                </c:pt>
                <c:pt idx="30">
                  <c:v>9692.4928518142897</c:v>
                </c:pt>
                <c:pt idx="31">
                  <c:v>10060.632263044503</c:v>
                </c:pt>
                <c:pt idx="32">
                  <c:v>10422.420945312218</c:v>
                </c:pt>
                <c:pt idx="33">
                  <c:v>10771.403671437769</c:v>
                </c:pt>
                <c:pt idx="34">
                  <c:v>11117.820660769881</c:v>
                </c:pt>
                <c:pt idx="35">
                  <c:v>11454.356017009575</c:v>
                </c:pt>
                <c:pt idx="36">
                  <c:v>11783.108526268174</c:v>
                </c:pt>
                <c:pt idx="37">
                  <c:v>12104.120719683149</c:v>
                </c:pt>
                <c:pt idx="38">
                  <c:v>12420.059010628158</c:v>
                </c:pt>
                <c:pt idx="39">
                  <c:v>12729.202930086318</c:v>
                </c:pt>
                <c:pt idx="40">
                  <c:v>13026.879525199522</c:v>
                </c:pt>
                <c:pt idx="41">
                  <c:v>13325.612772273493</c:v>
                </c:pt>
                <c:pt idx="42">
                  <c:v>13609.773246675772</c:v>
                </c:pt>
                <c:pt idx="43">
                  <c:v>13888.798584073002</c:v>
                </c:pt>
                <c:pt idx="44">
                  <c:v>14166.794730573825</c:v>
                </c:pt>
                <c:pt idx="45">
                  <c:v>14431.936221560307</c:v>
                </c:pt>
                <c:pt idx="46">
                  <c:v>14693.7559785514</c:v>
                </c:pt>
                <c:pt idx="47">
                  <c:v>14952.122959655775</c:v>
                </c:pt>
                <c:pt idx="48">
                  <c:v>15194.938680913861</c:v>
                </c:pt>
                <c:pt idx="49">
                  <c:v>15439.853356186301</c:v>
                </c:pt>
                <c:pt idx="50">
                  <c:v>15673.802520786176</c:v>
                </c:pt>
                <c:pt idx="51">
                  <c:v>15906.071823781764</c:v>
                </c:pt>
                <c:pt idx="52">
                  <c:v>16125.701948649034</c:v>
                </c:pt>
                <c:pt idx="53">
                  <c:v>16344.123772753543</c:v>
                </c:pt>
                <c:pt idx="54">
                  <c:v>16553.971354385703</c:v>
                </c:pt>
                <c:pt idx="55">
                  <c:v>16760.356145766811</c:v>
                </c:pt>
                <c:pt idx="56">
                  <c:v>16953.343311426121</c:v>
                </c:pt>
                <c:pt idx="57">
                  <c:v>17149.783128682633</c:v>
                </c:pt>
                <c:pt idx="58">
                  <c:v>17330.269176496873</c:v>
                </c:pt>
                <c:pt idx="59">
                  <c:v>17512.88029912144</c:v>
                </c:pt>
                <c:pt idx="60">
                  <c:v>17683.006601127865</c:v>
                </c:pt>
                <c:pt idx="61">
                  <c:v>17848.883217695788</c:v>
                </c:pt>
                <c:pt idx="62">
                  <c:v>18008.531544262878</c:v>
                </c:pt>
                <c:pt idx="63">
                  <c:v>18162.894799421294</c:v>
                </c:pt>
                <c:pt idx="64">
                  <c:v>18309.857244726078</c:v>
                </c:pt>
                <c:pt idx="65">
                  <c:v>18446.237947331447</c:v>
                </c:pt>
                <c:pt idx="66">
                  <c:v>18584.95449360253</c:v>
                </c:pt>
                <c:pt idx="67">
                  <c:v>18707.592637904156</c:v>
                </c:pt>
                <c:pt idx="68">
                  <c:v>18831.733308934094</c:v>
                </c:pt>
                <c:pt idx="69">
                  <c:v>18946.132093391574</c:v>
                </c:pt>
                <c:pt idx="70">
                  <c:v>19052.28041199451</c:v>
                </c:pt>
                <c:pt idx="71">
                  <c:v>19152.786974313189</c:v>
                </c:pt>
                <c:pt idx="72">
                  <c:v>19247.385039847362</c:v>
                </c:pt>
                <c:pt idx="73">
                  <c:v>19335.779925347673</c:v>
                </c:pt>
                <c:pt idx="74">
                  <c:v>19415.372613392519</c:v>
                </c:pt>
                <c:pt idx="75">
                  <c:v>19492.19011417299</c:v>
                </c:pt>
                <c:pt idx="76">
                  <c:v>19556.792466008919</c:v>
                </c:pt>
                <c:pt idx="77">
                  <c:v>19618.27462541448</c:v>
                </c:pt>
                <c:pt idx="78">
                  <c:v>19674.193193832023</c:v>
                </c:pt>
                <c:pt idx="79">
                  <c:v>19720.662200193321</c:v>
                </c:pt>
                <c:pt idx="80">
                  <c:v>19760.693870330993</c:v>
                </c:pt>
                <c:pt idx="81">
                  <c:v>19792.268497986046</c:v>
                </c:pt>
                <c:pt idx="82">
                  <c:v>19820.211078417266</c:v>
                </c:pt>
                <c:pt idx="83">
                  <c:v>19842.010776801249</c:v>
                </c:pt>
                <c:pt idx="84">
                  <c:v>19849.131250510316</c:v>
                </c:pt>
                <c:pt idx="85">
                  <c:v>19858.063342507601</c:v>
                </c:pt>
                <c:pt idx="86">
                  <c:v>19855.608517028188</c:v>
                </c:pt>
                <c:pt idx="87">
                  <c:v>19843.531450269107</c:v>
                </c:pt>
              </c:numCache>
            </c:numRef>
          </c:yVal>
          <c:smooth val="0"/>
          <c:extLst>
            <c:ext xmlns:c16="http://schemas.microsoft.com/office/drawing/2014/chart" uri="{C3380CC4-5D6E-409C-BE32-E72D297353CC}">
              <c16:uniqueId val="{00000001-6FE9-41F0-B9F7-EBEBBE7A3516}"/>
            </c:ext>
          </c:extLst>
        </c:ser>
        <c:ser>
          <c:idx val="3"/>
          <c:order val="2"/>
          <c:tx>
            <c:v>Dekor</c:v>
          </c:tx>
          <c:spPr>
            <a:ln w="28575">
              <a:noFill/>
            </a:ln>
          </c:spPr>
          <c:yVal>
            <c:numRef>
              <c:f>'Kraft 55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6FE9-41F0-B9F7-EBEBBE7A3516}"/>
            </c:ext>
          </c:extLst>
        </c:ser>
        <c:ser>
          <c:idx val="4"/>
          <c:order val="3"/>
          <c:tx>
            <c:v>Gewicht</c:v>
          </c:tx>
          <c:spPr>
            <a:ln w="28575">
              <a:noFill/>
            </a:ln>
          </c:spPr>
          <c:yVal>
            <c:numRef>
              <c:f>'Kraft 55 GR'!$AQ$2:$AQ$89</c:f>
              <c:numCache>
                <c:formatCode>General</c:formatCode>
                <c:ptCount val="88"/>
                <c:pt idx="0">
                  <c:v>-5501.8786937985742</c:v>
                </c:pt>
                <c:pt idx="1">
                  <c:v>-4979.0741763543556</c:v>
                </c:pt>
                <c:pt idx="2">
                  <c:v>-4287.0156047012269</c:v>
                </c:pt>
                <c:pt idx="3">
                  <c:v>-3511.4226435283745</c:v>
                </c:pt>
                <c:pt idx="4">
                  <c:v>-2596.8067351109084</c:v>
                </c:pt>
                <c:pt idx="5">
                  <c:v>-1576.6097294393633</c:v>
                </c:pt>
                <c:pt idx="6">
                  <c:v>-429.9936165196807</c:v>
                </c:pt>
                <c:pt idx="7">
                  <c:v>836.29531300039082</c:v>
                </c:pt>
                <c:pt idx="8">
                  <c:v>2149.3770081550929</c:v>
                </c:pt>
                <c:pt idx="9">
                  <c:v>3562.8063331875787</c:v>
                </c:pt>
                <c:pt idx="10">
                  <c:v>5020.5431709764516</c:v>
                </c:pt>
                <c:pt idx="11">
                  <c:v>6515.9787731106126</c:v>
                </c:pt>
                <c:pt idx="12">
                  <c:v>8038.8704566062206</c:v>
                </c:pt>
                <c:pt idx="13">
                  <c:v>9586.4882862201775</c:v>
                </c:pt>
                <c:pt idx="14">
                  <c:v>11115.025839493435</c:v>
                </c:pt>
                <c:pt idx="15">
                  <c:v>12658.055956627064</c:v>
                </c:pt>
                <c:pt idx="16">
                  <c:v>14169.15771770657</c:v>
                </c:pt>
                <c:pt idx="17">
                  <c:v>15671.475262531971</c:v>
                </c:pt>
                <c:pt idx="18">
                  <c:v>17150.067628331315</c:v>
                </c:pt>
                <c:pt idx="19">
                  <c:v>18599.396981789607</c:v>
                </c:pt>
                <c:pt idx="20">
                  <c:v>20010.0541347613</c:v>
                </c:pt>
                <c:pt idx="21">
                  <c:v>21408.438897201617</c:v>
                </c:pt>
                <c:pt idx="22">
                  <c:v>22770.510383904584</c:v>
                </c:pt>
                <c:pt idx="23">
                  <c:v>24103.216261290239</c:v>
                </c:pt>
                <c:pt idx="24">
                  <c:v>25388.905485920408</c:v>
                </c:pt>
                <c:pt idx="25">
                  <c:v>26668.97638052937</c:v>
                </c:pt>
                <c:pt idx="26">
                  <c:v>27898.286122496305</c:v>
                </c:pt>
                <c:pt idx="27">
                  <c:v>29098.379497991642</c:v>
                </c:pt>
                <c:pt idx="28">
                  <c:v>30279.454147831209</c:v>
                </c:pt>
                <c:pt idx="29">
                  <c:v>31430.770136028186</c:v>
                </c:pt>
                <c:pt idx="30">
                  <c:v>32540.787039767143</c:v>
                </c:pt>
                <c:pt idx="31">
                  <c:v>33632.167654036988</c:v>
                </c:pt>
                <c:pt idx="32">
                  <c:v>34702.769232524282</c:v>
                </c:pt>
                <c:pt idx="33">
                  <c:v>35731.867098494316</c:v>
                </c:pt>
                <c:pt idx="34">
                  <c:v>36752.337745645622</c:v>
                </c:pt>
                <c:pt idx="35">
                  <c:v>37740.845084554741</c:v>
                </c:pt>
                <c:pt idx="36">
                  <c:v>38704.050934755302</c:v>
                </c:pt>
                <c:pt idx="37">
                  <c:v>39642.16922093938</c:v>
                </c:pt>
                <c:pt idx="38">
                  <c:v>40563.682167207873</c:v>
                </c:pt>
                <c:pt idx="39">
                  <c:v>41463.2199283706</c:v>
                </c:pt>
                <c:pt idx="40">
                  <c:v>42325.703477796153</c:v>
                </c:pt>
                <c:pt idx="41">
                  <c:v>43191.492170312369</c:v>
                </c:pt>
                <c:pt idx="42">
                  <c:v>44010.408315684115</c:v>
                </c:pt>
                <c:pt idx="43">
                  <c:v>44812.676291917953</c:v>
                </c:pt>
                <c:pt idx="44">
                  <c:v>45611.476369350916</c:v>
                </c:pt>
                <c:pt idx="45">
                  <c:v>46369.148136662676</c:v>
                </c:pt>
                <c:pt idx="46">
                  <c:v>47115.993712920186</c:v>
                </c:pt>
                <c:pt idx="47">
                  <c:v>47851.817594814864</c:v>
                </c:pt>
                <c:pt idx="48">
                  <c:v>48537.932035925347</c:v>
                </c:pt>
                <c:pt idx="49">
                  <c:v>49230.622558638548</c:v>
                </c:pt>
                <c:pt idx="50">
                  <c:v>49888.324331271404</c:v>
                </c:pt>
                <c:pt idx="51">
                  <c:v>50540.69936404482</c:v>
                </c:pt>
                <c:pt idx="52">
                  <c:v>51152.71229332732</c:v>
                </c:pt>
                <c:pt idx="53">
                  <c:v>51760.986852053575</c:v>
                </c:pt>
                <c:pt idx="54">
                  <c:v>52342.027267540427</c:v>
                </c:pt>
                <c:pt idx="55">
                  <c:v>52912.091214640182</c:v>
                </c:pt>
                <c:pt idx="56">
                  <c:v>53439.587207815028</c:v>
                </c:pt>
                <c:pt idx="57">
                  <c:v>53978.232552133937</c:v>
                </c:pt>
                <c:pt idx="58">
                  <c:v>54466.179764354398</c:v>
                </c:pt>
                <c:pt idx="59">
                  <c:v>54961.165895676408</c:v>
                </c:pt>
                <c:pt idx="60">
                  <c:v>55416.591046387999</c:v>
                </c:pt>
                <c:pt idx="61">
                  <c:v>55858.665169173422</c:v>
                </c:pt>
                <c:pt idx="62">
                  <c:v>56281.264078692817</c:v>
                </c:pt>
                <c:pt idx="63">
                  <c:v>56687.340603397832</c:v>
                </c:pt>
                <c:pt idx="64">
                  <c:v>57070.102109333631</c:v>
                </c:pt>
                <c:pt idx="65">
                  <c:v>57419.563315718027</c:v>
                </c:pt>
                <c:pt idx="66">
                  <c:v>57776.89289717676</c:v>
                </c:pt>
                <c:pt idx="67">
                  <c:v>58083.352387204715</c:v>
                </c:pt>
                <c:pt idx="68">
                  <c:v>58395.080266010089</c:v>
                </c:pt>
                <c:pt idx="69">
                  <c:v>58676.280613969167</c:v>
                </c:pt>
                <c:pt idx="70">
                  <c:v>58931.590877224691</c:v>
                </c:pt>
                <c:pt idx="71">
                  <c:v>59169.461786162348</c:v>
                </c:pt>
                <c:pt idx="72">
                  <c:v>59389.035974538594</c:v>
                </c:pt>
                <c:pt idx="73">
                  <c:v>59589.520131042533</c:v>
                </c:pt>
                <c:pt idx="74">
                  <c:v>59762.41825367893</c:v>
                </c:pt>
                <c:pt idx="75">
                  <c:v>59927.232005439815</c:v>
                </c:pt>
                <c:pt idx="76">
                  <c:v>60053.578741270961</c:v>
                </c:pt>
                <c:pt idx="77">
                  <c:v>60170.80885772207</c:v>
                </c:pt>
                <c:pt idx="78">
                  <c:v>60271.003348611863</c:v>
                </c:pt>
                <c:pt idx="79">
                  <c:v>60341.686201563403</c:v>
                </c:pt>
                <c:pt idx="80">
                  <c:v>60392.754445861407</c:v>
                </c:pt>
                <c:pt idx="81">
                  <c:v>60417.573950939201</c:v>
                </c:pt>
                <c:pt idx="82">
                  <c:v>60431.558113692692</c:v>
                </c:pt>
                <c:pt idx="83">
                  <c:v>60426.874998370753</c:v>
                </c:pt>
                <c:pt idx="84">
                  <c:v>60376.118452326598</c:v>
                </c:pt>
                <c:pt idx="85">
                  <c:v>60332.078994998934</c:v>
                </c:pt>
                <c:pt idx="86">
                  <c:v>60252.613523204607</c:v>
                </c:pt>
                <c:pt idx="87">
                  <c:v>60143.30921010903</c:v>
                </c:pt>
              </c:numCache>
            </c:numRef>
          </c:yVal>
          <c:smooth val="0"/>
          <c:extLst>
            <c:ext xmlns:c16="http://schemas.microsoft.com/office/drawing/2014/chart" uri="{C3380CC4-5D6E-409C-BE32-E72D297353CC}">
              <c16:uniqueId val="{00000003-6FE9-41F0-B9F7-EBEBBE7A3516}"/>
            </c:ext>
          </c:extLst>
        </c:ser>
        <c:ser>
          <c:idx val="0"/>
          <c:order val="4"/>
          <c:tx>
            <c:v>Gesamt</c:v>
          </c:tx>
          <c:spPr>
            <a:ln w="28575">
              <a:noFill/>
            </a:ln>
          </c:spPr>
          <c:yVal>
            <c:numRef>
              <c:f>'Kraft 55 GR'!$AV$2:$AV$89</c:f>
              <c:numCache>
                <c:formatCode>General</c:formatCode>
                <c:ptCount val="88"/>
                <c:pt idx="0">
                  <c:v>4674.5075033335188</c:v>
                </c:pt>
                <c:pt idx="1">
                  <c:v>4034.1233658574583</c:v>
                </c:pt>
                <c:pt idx="2">
                  <c:v>3677.8135828723798</c:v>
                </c:pt>
                <c:pt idx="3">
                  <c:v>3272.4141287713155</c:v>
                </c:pt>
                <c:pt idx="4">
                  <c:v>3041.3292870024807</c:v>
                </c:pt>
                <c:pt idx="5">
                  <c:v>2829.9747851209322</c:v>
                </c:pt>
                <c:pt idx="6">
                  <c:v>2777.2489009254286</c:v>
                </c:pt>
                <c:pt idx="7">
                  <c:v>2826.9849228001099</c:v>
                </c:pt>
                <c:pt idx="8">
                  <c:v>2849.5712487759511</c:v>
                </c:pt>
                <c:pt idx="9">
                  <c:v>2985.3553979540675</c:v>
                </c:pt>
                <c:pt idx="10">
                  <c:v>3172.3627157640672</c:v>
                </c:pt>
                <c:pt idx="11">
                  <c:v>3364.2675415048966</c:v>
                </c:pt>
                <c:pt idx="12">
                  <c:v>3569.3257270046479</c:v>
                </c:pt>
                <c:pt idx="13">
                  <c:v>3821.8965185993056</c:v>
                </c:pt>
                <c:pt idx="14">
                  <c:v>4046.0763394436481</c:v>
                </c:pt>
                <c:pt idx="15">
                  <c:v>4275.9430456834234</c:v>
                </c:pt>
                <c:pt idx="16">
                  <c:v>4493.0646480230698</c:v>
                </c:pt>
                <c:pt idx="17">
                  <c:v>4678.7054622752894</c:v>
                </c:pt>
                <c:pt idx="18">
                  <c:v>4849.2871846971375</c:v>
                </c:pt>
                <c:pt idx="19">
                  <c:v>5052.7926963350656</c:v>
                </c:pt>
                <c:pt idx="20">
                  <c:v>5183.7352563361856</c:v>
                </c:pt>
                <c:pt idx="21">
                  <c:v>5290.8961894874246</c:v>
                </c:pt>
                <c:pt idx="22">
                  <c:v>5341.4190574556233</c:v>
                </c:pt>
                <c:pt idx="23">
                  <c:v>5413.7514618835849</c:v>
                </c:pt>
                <c:pt idx="24">
                  <c:v>5463.5623973534348</c:v>
                </c:pt>
                <c:pt idx="25">
                  <c:v>5438.814362197827</c:v>
                </c:pt>
                <c:pt idx="26">
                  <c:v>5442.5578250174731</c:v>
                </c:pt>
                <c:pt idx="27">
                  <c:v>5384.0416429823927</c:v>
                </c:pt>
                <c:pt idx="28">
                  <c:v>5357.8532498381937</c:v>
                </c:pt>
                <c:pt idx="29">
                  <c:v>5265.3852480675196</c:v>
                </c:pt>
                <c:pt idx="30">
                  <c:v>5161.880065409212</c:v>
                </c:pt>
                <c:pt idx="31">
                  <c:v>5055.6265041408697</c:v>
                </c:pt>
                <c:pt idx="32">
                  <c:v>4932.8195297524471</c:v>
                </c:pt>
                <c:pt idx="33">
                  <c:v>4747.8971465817667</c:v>
                </c:pt>
                <c:pt idx="34">
                  <c:v>4625.3866895875071</c:v>
                </c:pt>
                <c:pt idx="35">
                  <c:v>4442.0467363709322</c:v>
                </c:pt>
                <c:pt idx="36">
                  <c:v>4242.8695891263924</c:v>
                </c:pt>
                <c:pt idx="37">
                  <c:v>4057.3954848551366</c:v>
                </c:pt>
                <c:pt idx="38">
                  <c:v>3852.6498351446717</c:v>
                </c:pt>
                <c:pt idx="39">
                  <c:v>3643.0652648924079</c:v>
                </c:pt>
                <c:pt idx="40">
                  <c:v>3411.7382234570468</c:v>
                </c:pt>
                <c:pt idx="41">
                  <c:v>3215.6056777066624</c:v>
                </c:pt>
                <c:pt idx="42">
                  <c:v>2951.7771845250027</c:v>
                </c:pt>
                <c:pt idx="43">
                  <c:v>2710.1035289876454</c:v>
                </c:pt>
                <c:pt idx="44">
                  <c:v>2492.2443697683993</c:v>
                </c:pt>
                <c:pt idx="45">
                  <c:v>2214.3447223790208</c:v>
                </c:pt>
                <c:pt idx="46">
                  <c:v>2000.7313101252148</c:v>
                </c:pt>
                <c:pt idx="47">
                  <c:v>1779.1633993995201</c:v>
                </c:pt>
                <c:pt idx="48">
                  <c:v>1455.9837743091266</c:v>
                </c:pt>
                <c:pt idx="49">
                  <c:v>1262.3187642054472</c:v>
                </c:pt>
                <c:pt idx="50">
                  <c:v>979.2970669026181</c:v>
                </c:pt>
                <c:pt idx="51">
                  <c:v>782.84286179669289</c:v>
                </c:pt>
                <c:pt idx="52">
                  <c:v>472.93874188069458</c:v>
                </c:pt>
                <c:pt idx="53">
                  <c:v>279.68471797770326</c:v>
                </c:pt>
                <c:pt idx="54">
                  <c:v>19.426328458692296</c:v>
                </c:pt>
                <c:pt idx="55">
                  <c:v>-186.28428329443705</c:v>
                </c:pt>
                <c:pt idx="56">
                  <c:v>-501.95258350601944</c:v>
                </c:pt>
                <c:pt idx="57">
                  <c:v>-640.12369598374789</c:v>
                </c:pt>
                <c:pt idx="58">
                  <c:v>-948.09984695630556</c:v>
                </c:pt>
                <c:pt idx="59">
                  <c:v>-1090.7789364713026</c:v>
                </c:pt>
                <c:pt idx="60">
                  <c:v>-1364.7197932656418</c:v>
                </c:pt>
                <c:pt idx="61">
                  <c:v>-1557.6343978076839</c:v>
                </c:pt>
                <c:pt idx="62">
                  <c:v>-1745.4838031933032</c:v>
                </c:pt>
                <c:pt idx="63">
                  <c:v>-1953.426794981664</c:v>
                </c:pt>
                <c:pt idx="64">
                  <c:v>-2086.6702266107095</c:v>
                </c:pt>
                <c:pt idx="65">
                  <c:v>-2362.7505437141299</c:v>
                </c:pt>
                <c:pt idx="66">
                  <c:v>-2433.3347905038318</c:v>
                </c:pt>
                <c:pt idx="67">
                  <c:v>-2686.1823561210549</c:v>
                </c:pt>
                <c:pt idx="68">
                  <c:v>-2785.0096499064166</c:v>
                </c:pt>
                <c:pt idx="69">
                  <c:v>-2913.6347901402405</c:v>
                </c:pt>
                <c:pt idx="70">
                  <c:v>-3062.3022497463899</c:v>
                </c:pt>
                <c:pt idx="71">
                  <c:v>-3223.4041372720239</c:v>
                </c:pt>
                <c:pt idx="72">
                  <c:v>-3284.9919125302622</c:v>
                </c:pt>
                <c:pt idx="73">
                  <c:v>-3397.3837763796764</c:v>
                </c:pt>
                <c:pt idx="74">
                  <c:v>-3507.9691750242928</c:v>
                </c:pt>
                <c:pt idx="75">
                  <c:v>-3528.7718706714586</c:v>
                </c:pt>
                <c:pt idx="76">
                  <c:v>-3617.2038687576496</c:v>
                </c:pt>
                <c:pt idx="77">
                  <c:v>-3656.4390489235811</c:v>
                </c:pt>
                <c:pt idx="78">
                  <c:v>-3641.3192140252795</c:v>
                </c:pt>
                <c:pt idx="79">
                  <c:v>-3626.8394690553687</c:v>
                </c:pt>
                <c:pt idx="80">
                  <c:v>-3627.5678985121995</c:v>
                </c:pt>
                <c:pt idx="81">
                  <c:v>-3647.4474149613088</c:v>
                </c:pt>
                <c:pt idx="82">
                  <c:v>-3510.0339483781427</c:v>
                </c:pt>
                <c:pt idx="83">
                  <c:v>-3395.4983017858467</c:v>
                </c:pt>
                <c:pt idx="84">
                  <c:v>-3422.5890887858914</c:v>
                </c:pt>
                <c:pt idx="85">
                  <c:v>-3149.3891593540611</c:v>
                </c:pt>
                <c:pt idx="86">
                  <c:v>-2989.5552881167459</c:v>
                </c:pt>
                <c:pt idx="87">
                  <c:v>-2845.3531865126934</c:v>
                </c:pt>
              </c:numCache>
            </c:numRef>
          </c:yVal>
          <c:smooth val="0"/>
          <c:extLst>
            <c:ext xmlns:c16="http://schemas.microsoft.com/office/drawing/2014/chart" uri="{C3380CC4-5D6E-409C-BE32-E72D297353CC}">
              <c16:uniqueId val="{00000004-6FE9-41F0-B9F7-EBEBBE7A3516}"/>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53B4-4AB0-B18E-E3B01D32830F}"/>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53B4-4AB0-B18E-E3B01D32830F}"/>
            </c:ext>
          </c:extLst>
        </c:ser>
        <c:ser>
          <c:idx val="2"/>
          <c:order val="2"/>
          <c:tx>
            <c:v>D</c:v>
          </c:tx>
          <c:spPr>
            <a:ln w="28575">
              <a:noFill/>
            </a:ln>
          </c:spPr>
          <c:xVal>
            <c:numRef>
              <c:f>'Kraft 55 GR'!$Q$2:$Q$89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53B4-4AB0-B18E-E3B01D32830F}"/>
            </c:ext>
          </c:extLst>
        </c:ser>
        <c:ser>
          <c:idx val="3"/>
          <c:order val="3"/>
          <c:tx>
            <c:v>E</c:v>
          </c:tx>
          <c:spPr>
            <a:ln w="28575">
              <a:noFill/>
            </a:ln>
          </c:spPr>
          <c:xVal>
            <c:numRef>
              <c:f>'Kraft 60 GR'!$T$2:$T$90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53B4-4AB0-B18E-E3B01D32830F}"/>
            </c:ext>
          </c:extLst>
        </c:ser>
        <c:ser>
          <c:idx val="4"/>
          <c:order val="4"/>
          <c:tx>
            <c:v>G</c:v>
          </c:tx>
          <c:spPr>
            <a:ln w="28575">
              <a:noFill/>
            </a:ln>
          </c:spPr>
          <c:xVal>
            <c:numRef>
              <c:f>'Kraft 60 GR'!$Y$2:$Y$90</c:f>
              <c:numCache>
                <c:formatCode>General</c:formatCode>
                <c:ptCount val="89"/>
                <c:pt idx="0">
                  <c:v>-17.5</c:v>
                </c:pt>
                <c:pt idx="1">
                  <c:v>-10.210839999999999</c:v>
                </c:pt>
                <c:pt idx="2">
                  <c:v>-2.9890999999999988</c:v>
                </c:pt>
                <c:pt idx="3">
                  <c:v>4.162589999999998</c:v>
                </c:pt>
                <c:pt idx="4">
                  <c:v>11.230860000000002</c:v>
                </c:pt>
                <c:pt idx="5">
                  <c:v>18.211410000000008</c:v>
                </c:pt>
                <c:pt idx="6">
                  <c:v>25.095220000000001</c:v>
                </c:pt>
                <c:pt idx="7">
                  <c:v>31.887960000000003</c:v>
                </c:pt>
                <c:pt idx="8">
                  <c:v>38.592330000000004</c:v>
                </c:pt>
                <c:pt idx="9">
                  <c:v>45.196289999999998</c:v>
                </c:pt>
                <c:pt idx="10">
                  <c:v>51.705240000000018</c:v>
                </c:pt>
                <c:pt idx="11">
                  <c:v>58.135419999999996</c:v>
                </c:pt>
                <c:pt idx="12">
                  <c:v>64.472920000000016</c:v>
                </c:pt>
                <c:pt idx="13">
                  <c:v>70.723389999999995</c:v>
                </c:pt>
                <c:pt idx="14">
                  <c:v>76.905470000000008</c:v>
                </c:pt>
                <c:pt idx="15">
                  <c:v>83.010169999999988</c:v>
                </c:pt>
                <c:pt idx="16">
                  <c:v>89.043190000000024</c:v>
                </c:pt>
                <c:pt idx="17">
                  <c:v>95.008480000000006</c:v>
                </c:pt>
                <c:pt idx="18">
                  <c:v>100.90377000000001</c:v>
                </c:pt>
                <c:pt idx="19">
                  <c:v>106.73335999999999</c:v>
                </c:pt>
                <c:pt idx="20">
                  <c:v>112.50557000000001</c:v>
                </c:pt>
                <c:pt idx="21">
                  <c:v>118.21176</c:v>
                </c:pt>
                <c:pt idx="22">
                  <c:v>123.86060000000001</c:v>
                </c:pt>
                <c:pt idx="23">
                  <c:v>129.45374000000001</c:v>
                </c:pt>
                <c:pt idx="24">
                  <c:v>134.98053999999999</c:v>
                </c:pt>
                <c:pt idx="25">
                  <c:v>140.44866999999999</c:v>
                </c:pt>
                <c:pt idx="26">
                  <c:v>145.86008000000001</c:v>
                </c:pt>
                <c:pt idx="27">
                  <c:v>151.20814999999999</c:v>
                </c:pt>
                <c:pt idx="28">
                  <c:v>156.49588</c:v>
                </c:pt>
                <c:pt idx="29">
                  <c:v>161.72227000000001</c:v>
                </c:pt>
                <c:pt idx="30">
                  <c:v>166.88229999999999</c:v>
                </c:pt>
                <c:pt idx="31">
                  <c:v>171.98299000000003</c:v>
                </c:pt>
                <c:pt idx="32">
                  <c:v>177.01766999999998</c:v>
                </c:pt>
                <c:pt idx="33">
                  <c:v>181.98734000000002</c:v>
                </c:pt>
                <c:pt idx="34">
                  <c:v>186.893</c:v>
                </c:pt>
                <c:pt idx="35">
                  <c:v>191.72598000000002</c:v>
                </c:pt>
                <c:pt idx="36">
                  <c:v>196.48863000000003</c:v>
                </c:pt>
                <c:pt idx="37">
                  <c:v>201.18657000000002</c:v>
                </c:pt>
                <c:pt idx="38">
                  <c:v>205.80721000000003</c:v>
                </c:pt>
                <c:pt idx="39">
                  <c:v>210.35682</c:v>
                </c:pt>
                <c:pt idx="40">
                  <c:v>214.83575000000002</c:v>
                </c:pt>
                <c:pt idx="41">
                  <c:v>219.23035999999999</c:v>
                </c:pt>
                <c:pt idx="42">
                  <c:v>223.54762000000002</c:v>
                </c:pt>
                <c:pt idx="43">
                  <c:v>227.79385000000002</c:v>
                </c:pt>
                <c:pt idx="44">
                  <c:v>231.95611000000005</c:v>
                </c:pt>
                <c:pt idx="45">
                  <c:v>236.03400000000002</c:v>
                </c:pt>
                <c:pt idx="46">
                  <c:v>240.04085999999998</c:v>
                </c:pt>
                <c:pt idx="47">
                  <c:v>243.94975999999997</c:v>
                </c:pt>
                <c:pt idx="48">
                  <c:v>247.77394000000004</c:v>
                </c:pt>
                <c:pt idx="49">
                  <c:v>251.52111999999997</c:v>
                </c:pt>
                <c:pt idx="50">
                  <c:v>255.16963999999999</c:v>
                </c:pt>
                <c:pt idx="51">
                  <c:v>258.74011000000002</c:v>
                </c:pt>
                <c:pt idx="52">
                  <c:v>262.21192000000002</c:v>
                </c:pt>
                <c:pt idx="53">
                  <c:v>265.59339000000006</c:v>
                </c:pt>
                <c:pt idx="54">
                  <c:v>268.88182</c:v>
                </c:pt>
                <c:pt idx="55">
                  <c:v>272.07891000000001</c:v>
                </c:pt>
                <c:pt idx="56">
                  <c:v>275.17728999999997</c:v>
                </c:pt>
                <c:pt idx="57">
                  <c:v>278.18468000000001</c:v>
                </c:pt>
                <c:pt idx="58">
                  <c:v>281.09201000000002</c:v>
                </c:pt>
                <c:pt idx="59">
                  <c:v>283.90168</c:v>
                </c:pt>
                <c:pt idx="60">
                  <c:v>286.61129000000005</c:v>
                </c:pt>
                <c:pt idx="61">
                  <c:v>289.22289000000001</c:v>
                </c:pt>
                <c:pt idx="62">
                  <c:v>291.72846000000004</c:v>
                </c:pt>
                <c:pt idx="63">
                  <c:v>294.13432000000006</c:v>
                </c:pt>
                <c:pt idx="64">
                  <c:v>296.44147000000004</c:v>
                </c:pt>
                <c:pt idx="65">
                  <c:v>298.63492000000002</c:v>
                </c:pt>
                <c:pt idx="66">
                  <c:v>300.73000999999999</c:v>
                </c:pt>
                <c:pt idx="67">
                  <c:v>302.71802000000002</c:v>
                </c:pt>
                <c:pt idx="68">
                  <c:v>304.60035000000005</c:v>
                </c:pt>
                <c:pt idx="69">
                  <c:v>306.36963000000003</c:v>
                </c:pt>
                <c:pt idx="70">
                  <c:v>308.0385</c:v>
                </c:pt>
                <c:pt idx="71">
                  <c:v>309.60064000000006</c:v>
                </c:pt>
                <c:pt idx="72">
                  <c:v>311.05007999999998</c:v>
                </c:pt>
                <c:pt idx="73">
                  <c:v>312.38512000000003</c:v>
                </c:pt>
                <c:pt idx="74">
                  <c:v>313.61342999999999</c:v>
                </c:pt>
                <c:pt idx="75">
                  <c:v>314.72834000000006</c:v>
                </c:pt>
                <c:pt idx="76">
                  <c:v>315.73516999999998</c:v>
                </c:pt>
                <c:pt idx="77">
                  <c:v>316.62127999999996</c:v>
                </c:pt>
                <c:pt idx="78">
                  <c:v>317.39996000000002</c:v>
                </c:pt>
                <c:pt idx="79">
                  <c:v>318.07020999999997</c:v>
                </c:pt>
                <c:pt idx="80">
                  <c:v>318.61207000000002</c:v>
                </c:pt>
                <c:pt idx="81">
                  <c:v>319.04615000000001</c:v>
                </c:pt>
                <c:pt idx="82">
                  <c:v>319.36483000000004</c:v>
                </c:pt>
                <c:pt idx="83">
                  <c:v>319.56706000000003</c:v>
                </c:pt>
                <c:pt idx="84">
                  <c:v>319.65384000000006</c:v>
                </c:pt>
                <c:pt idx="85">
                  <c:v>319.61790000000002</c:v>
                </c:pt>
                <c:pt idx="86">
                  <c:v>319.47113000000002</c:v>
                </c:pt>
                <c:pt idx="87">
                  <c:v>319.19994000000003</c:v>
                </c:pt>
                <c:pt idx="88">
                  <c:v>318.81129999999996</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53B4-4AB0-B18E-E3B01D32830F}"/>
            </c:ext>
          </c:extLst>
        </c:ser>
        <c:ser>
          <c:idx val="5"/>
          <c:order val="5"/>
          <c:tx>
            <c:v>H</c:v>
          </c:tx>
          <c:spPr>
            <a:ln w="28575">
              <a:noFill/>
            </a:ln>
          </c:spPr>
          <c:xVal>
            <c:numRef>
              <c:f>'Kraft 60 GR'!$AG$2:$AG$89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53B4-4AB0-B18E-E3B01D32830F}"/>
            </c:ext>
          </c:extLst>
        </c:ser>
        <c:ser>
          <c:idx val="6"/>
          <c:order val="6"/>
          <c:tx>
            <c:v>F</c:v>
          </c:tx>
          <c:spPr>
            <a:ln w="28575">
              <a:noFill/>
            </a:ln>
          </c:spPr>
          <c:xVal>
            <c:numRef>
              <c:f>'Kraft 60 GR'!$V$2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53B4-4AB0-B18E-E3B01D32830F}"/>
            </c:ext>
          </c:extLst>
        </c:ser>
        <c:ser>
          <c:idx val="7"/>
          <c:order val="7"/>
          <c:tx>
            <c:v>GD</c:v>
          </c:tx>
          <c:spPr>
            <a:ln w="28575">
              <a:noFill/>
            </a:ln>
          </c:spPr>
          <c:xVal>
            <c:numRef>
              <c:f>'Kraft 60 GR'!$AA$2:$AA$90</c:f>
              <c:numCache>
                <c:formatCode>General</c:formatCode>
                <c:ptCount val="89"/>
                <c:pt idx="0">
                  <c:v>13.4</c:v>
                </c:pt>
                <c:pt idx="1">
                  <c:v>20.151686000000002</c:v>
                </c:pt>
                <c:pt idx="2">
                  <c:v>26.827910000000003</c:v>
                </c:pt>
                <c:pt idx="3">
                  <c:v>33.423578000000006</c:v>
                </c:pt>
                <c:pt idx="4">
                  <c:v>39.927784000000003</c:v>
                </c:pt>
                <c:pt idx="5">
                  <c:v>46.334992000000007</c:v>
                </c:pt>
                <c:pt idx="6">
                  <c:v>52.638027999999998</c:v>
                </c:pt>
                <c:pt idx="7">
                  <c:v>58.841334000000003</c:v>
                </c:pt>
                <c:pt idx="8">
                  <c:v>64.946374000000006</c:v>
                </c:pt>
                <c:pt idx="9">
                  <c:v>70.944800000000001</c:v>
                </c:pt>
                <c:pt idx="10">
                  <c:v>76.839540000000014</c:v>
                </c:pt>
                <c:pt idx="11">
                  <c:v>82.648086000000006</c:v>
                </c:pt>
                <c:pt idx="12">
                  <c:v>88.356504000000001</c:v>
                </c:pt>
                <c:pt idx="13">
                  <c:v>93.971062000000003</c:v>
                </c:pt>
                <c:pt idx="14">
                  <c:v>99.509180000000001</c:v>
                </c:pt>
                <c:pt idx="15">
                  <c:v>104.963706</c:v>
                </c:pt>
                <c:pt idx="16">
                  <c:v>110.33910400000002</c:v>
                </c:pt>
                <c:pt idx="17">
                  <c:v>115.641178</c:v>
                </c:pt>
                <c:pt idx="18">
                  <c:v>120.86641399999999</c:v>
                </c:pt>
                <c:pt idx="19">
                  <c:v>126.02034799999998</c:v>
                </c:pt>
                <c:pt idx="20">
                  <c:v>131.11069000000001</c:v>
                </c:pt>
                <c:pt idx="21">
                  <c:v>136.13002</c:v>
                </c:pt>
                <c:pt idx="22">
                  <c:v>141.08578</c:v>
                </c:pt>
                <c:pt idx="23">
                  <c:v>145.98023799999999</c:v>
                </c:pt>
                <c:pt idx="24">
                  <c:v>150.80397399999998</c:v>
                </c:pt>
                <c:pt idx="25">
                  <c:v>155.56342999999998</c:v>
                </c:pt>
                <c:pt idx="26">
                  <c:v>160.26241000000002</c:v>
                </c:pt>
                <c:pt idx="27">
                  <c:v>164.89366800000002</c:v>
                </c:pt>
                <c:pt idx="28">
                  <c:v>169.460204</c:v>
                </c:pt>
                <c:pt idx="29">
                  <c:v>173.961018</c:v>
                </c:pt>
                <c:pt idx="30">
                  <c:v>178.39293599999999</c:v>
                </c:pt>
                <c:pt idx="31">
                  <c:v>182.76113200000003</c:v>
                </c:pt>
                <c:pt idx="32">
                  <c:v>187.06016399999999</c:v>
                </c:pt>
                <c:pt idx="33">
                  <c:v>191.291032</c:v>
                </c:pt>
                <c:pt idx="34">
                  <c:v>195.454736</c:v>
                </c:pt>
                <c:pt idx="35">
                  <c:v>199.54383399999998</c:v>
                </c:pt>
                <c:pt idx="36">
                  <c:v>203.56005800000003</c:v>
                </c:pt>
                <c:pt idx="37">
                  <c:v>207.50965400000001</c:v>
                </c:pt>
                <c:pt idx="38">
                  <c:v>211.37939800000001</c:v>
                </c:pt>
                <c:pt idx="39">
                  <c:v>215.17680399999998</c:v>
                </c:pt>
                <c:pt idx="40">
                  <c:v>218.90160400000002</c:v>
                </c:pt>
                <c:pt idx="41">
                  <c:v>222.54137799999998</c:v>
                </c:pt>
                <c:pt idx="42">
                  <c:v>226.10310400000003</c:v>
                </c:pt>
                <c:pt idx="43">
                  <c:v>229.59249199999999</c:v>
                </c:pt>
                <c:pt idx="44">
                  <c:v>232.99658600000001</c:v>
                </c:pt>
                <c:pt idx="45">
                  <c:v>236.31745800000002</c:v>
                </c:pt>
                <c:pt idx="46">
                  <c:v>239.56599199999997</c:v>
                </c:pt>
                <c:pt idx="47">
                  <c:v>242.71707999999998</c:v>
                </c:pt>
                <c:pt idx="48">
                  <c:v>245.78521400000002</c:v>
                </c:pt>
                <c:pt idx="49">
                  <c:v>248.77503199999998</c:v>
                </c:pt>
                <c:pt idx="50">
                  <c:v>251.66793999999999</c:v>
                </c:pt>
                <c:pt idx="51">
                  <c:v>254.48333599999998</c:v>
                </c:pt>
                <c:pt idx="52">
                  <c:v>257.20182199999999</c:v>
                </c:pt>
                <c:pt idx="53">
                  <c:v>259.83110799999997</c:v>
                </c:pt>
                <c:pt idx="54">
                  <c:v>262.36973</c:v>
                </c:pt>
                <c:pt idx="55">
                  <c:v>264.818152</c:v>
                </c:pt>
                <c:pt idx="56">
                  <c:v>267.171468</c:v>
                </c:pt>
                <c:pt idx="57">
                  <c:v>269.43431600000002</c:v>
                </c:pt>
                <c:pt idx="58">
                  <c:v>271.60132600000003</c:v>
                </c:pt>
                <c:pt idx="59">
                  <c:v>273.67242599999992</c:v>
                </c:pt>
                <c:pt idx="60">
                  <c:v>275.64768800000007</c:v>
                </c:pt>
                <c:pt idx="61">
                  <c:v>277.52730799999995</c:v>
                </c:pt>
                <c:pt idx="62">
                  <c:v>279.30511199999995</c:v>
                </c:pt>
                <c:pt idx="63">
                  <c:v>280.98680999999999</c:v>
                </c:pt>
                <c:pt idx="64">
                  <c:v>282.57340200000004</c:v>
                </c:pt>
                <c:pt idx="65">
                  <c:v>284.05173600000001</c:v>
                </c:pt>
                <c:pt idx="66">
                  <c:v>285.43469599999997</c:v>
                </c:pt>
                <c:pt idx="67">
                  <c:v>286.71664399999997</c:v>
                </c:pt>
                <c:pt idx="68">
                  <c:v>287.89650799999998</c:v>
                </c:pt>
                <c:pt idx="69">
                  <c:v>288.969382</c:v>
                </c:pt>
                <c:pt idx="70">
                  <c:v>289.946686</c:v>
                </c:pt>
                <c:pt idx="71">
                  <c:v>290.82271000000003</c:v>
                </c:pt>
                <c:pt idx="72">
                  <c:v>291.59147600000006</c:v>
                </c:pt>
                <c:pt idx="73">
                  <c:v>292.25252</c:v>
                </c:pt>
                <c:pt idx="74">
                  <c:v>292.81228399999998</c:v>
                </c:pt>
                <c:pt idx="75">
                  <c:v>293.26532600000002</c:v>
                </c:pt>
                <c:pt idx="76">
                  <c:v>293.616356</c:v>
                </c:pt>
                <c:pt idx="77">
                  <c:v>293.85395399999993</c:v>
                </c:pt>
                <c:pt idx="78">
                  <c:v>293.99080800000002</c:v>
                </c:pt>
                <c:pt idx="79">
                  <c:v>294.02591799999999</c:v>
                </c:pt>
                <c:pt idx="80">
                  <c:v>293.94115399999998</c:v>
                </c:pt>
                <c:pt idx="81">
                  <c:v>293.75591399999996</c:v>
                </c:pt>
                <c:pt idx="82">
                  <c:v>293.461952</c:v>
                </c:pt>
                <c:pt idx="83">
                  <c:v>293.06007199999999</c:v>
                </c:pt>
                <c:pt idx="84">
                  <c:v>292.55127400000003</c:v>
                </c:pt>
                <c:pt idx="85">
                  <c:v>291.92704400000002</c:v>
                </c:pt>
                <c:pt idx="86">
                  <c:v>291.201142</c:v>
                </c:pt>
                <c:pt idx="87">
                  <c:v>290.35934400000002</c:v>
                </c:pt>
                <c:pt idx="88">
                  <c:v>289.40862800000002</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53B4-4AB0-B18E-E3B01D32830F}"/>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8D10-4A77-8F5F-27B89F4EA272}"/>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8D10-4A77-8F5F-27B89F4EA272}"/>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8D10-4A77-8F5F-27B89F4EA272}"/>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8D10-4A77-8F5F-27B89F4EA272}"/>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8D10-4A77-8F5F-27B89F4EA272}"/>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v>Feder</c:v>
          </c:tx>
          <c:spPr>
            <a:ln w="28575">
              <a:noFill/>
            </a:ln>
          </c:spPr>
          <c:yVal>
            <c:numRef>
              <c:f>'Kraft 60 GR'!$AN$2:$AN$89</c:f>
              <c:numCache>
                <c:formatCode>General</c:formatCode>
                <c:ptCount val="88"/>
                <c:pt idx="0">
                  <c:v>-9908.1032884366177</c:v>
                </c:pt>
                <c:pt idx="1">
                  <c:v>-8791.3322123022808</c:v>
                </c:pt>
                <c:pt idx="2">
                  <c:v>-7781.2787942595851</c:v>
                </c:pt>
                <c:pt idx="3">
                  <c:v>-6636.7566108980727</c:v>
                </c:pt>
                <c:pt idx="4">
                  <c:v>-5522.3965159178979</c:v>
                </c:pt>
                <c:pt idx="5">
                  <c:v>-4320.1478375203942</c:v>
                </c:pt>
                <c:pt idx="6">
                  <c:v>-3146.4651551947109</c:v>
                </c:pt>
                <c:pt idx="7">
                  <c:v>-1953.7775509523844</c:v>
                </c:pt>
                <c:pt idx="8">
                  <c:v>-687.29523799146716</c:v>
                </c:pt>
                <c:pt idx="9">
                  <c:v>566.72986388943514</c:v>
                </c:pt>
                <c:pt idx="10">
                  <c:v>1813.0446357006444</c:v>
                </c:pt>
                <c:pt idx="11">
                  <c:v>3089.6041167860317</c:v>
                </c:pt>
                <c:pt idx="12">
                  <c:v>4377.1120126720198</c:v>
                </c:pt>
                <c:pt idx="13">
                  <c:v>5638.262828370498</c:v>
                </c:pt>
                <c:pt idx="14">
                  <c:v>6903.6336732637001</c:v>
                </c:pt>
                <c:pt idx="15">
                  <c:v>8171.9627664746831</c:v>
                </c:pt>
                <c:pt idx="16">
                  <c:v>9415.1542688075497</c:v>
                </c:pt>
                <c:pt idx="17">
                  <c:v>10673.679081580414</c:v>
                </c:pt>
                <c:pt idx="18">
                  <c:v>11916.332156567843</c:v>
                </c:pt>
                <c:pt idx="19">
                  <c:v>13091.295087091943</c:v>
                </c:pt>
                <c:pt idx="20">
                  <c:v>14291.543349198697</c:v>
                </c:pt>
                <c:pt idx="21">
                  <c:v>15495.131637518407</c:v>
                </c:pt>
                <c:pt idx="22">
                  <c:v>16710.357052318868</c:v>
                </c:pt>
                <c:pt idx="23">
                  <c:v>17868.889039959424</c:v>
                </c:pt>
                <c:pt idx="24">
                  <c:v>18996.701529722559</c:v>
                </c:pt>
                <c:pt idx="25">
                  <c:v>20182.906205678883</c:v>
                </c:pt>
                <c:pt idx="26">
                  <c:v>21287.046308681365</c:v>
                </c:pt>
                <c:pt idx="27">
                  <c:v>22415.981614836164</c:v>
                </c:pt>
                <c:pt idx="28">
                  <c:v>23490.073987445063</c:v>
                </c:pt>
                <c:pt idx="29">
                  <c:v>24592.730380872988</c:v>
                </c:pt>
                <c:pt idx="30">
                  <c:v>25661.564644301412</c:v>
                </c:pt>
                <c:pt idx="31">
                  <c:v>26710.265221661452</c:v>
                </c:pt>
                <c:pt idx="32">
                  <c:v>27750.291552452323</c:v>
                </c:pt>
                <c:pt idx="33">
                  <c:v>28805.024956202298</c:v>
                </c:pt>
                <c:pt idx="34">
                  <c:v>29789.519103887826</c:v>
                </c:pt>
                <c:pt idx="35">
                  <c:v>30797.237356302285</c:v>
                </c:pt>
                <c:pt idx="36">
                  <c:v>31792.603795248022</c:v>
                </c:pt>
                <c:pt idx="37">
                  <c:v>32749.172563126853</c:v>
                </c:pt>
                <c:pt idx="38">
                  <c:v>33705.146152444693</c:v>
                </c:pt>
                <c:pt idx="39">
                  <c:v>34642.907094763636</c:v>
                </c:pt>
                <c:pt idx="40">
                  <c:v>35564.275395173216</c:v>
                </c:pt>
                <c:pt idx="41">
                  <c:v>36454.416323371828</c:v>
                </c:pt>
                <c:pt idx="42">
                  <c:v>37361.764368585624</c:v>
                </c:pt>
                <c:pt idx="43">
                  <c:v>38232.086794975454</c:v>
                </c:pt>
                <c:pt idx="44">
                  <c:v>39076.009533450262</c:v>
                </c:pt>
                <c:pt idx="45">
                  <c:v>39936.031140780586</c:v>
                </c:pt>
                <c:pt idx="46">
                  <c:v>40726.932013328267</c:v>
                </c:pt>
                <c:pt idx="47">
                  <c:v>41514.161170407293</c:v>
                </c:pt>
                <c:pt idx="48">
                  <c:v>42347.58051275937</c:v>
                </c:pt>
                <c:pt idx="49">
                  <c:v>43069.475862201223</c:v>
                </c:pt>
                <c:pt idx="50">
                  <c:v>43839.821349815611</c:v>
                </c:pt>
                <c:pt idx="51">
                  <c:v>44527.438724488529</c:v>
                </c:pt>
                <c:pt idx="52">
                  <c:v>45280.232278452902</c:v>
                </c:pt>
                <c:pt idx="53">
                  <c:v>45925.16927686322</c:v>
                </c:pt>
                <c:pt idx="54">
                  <c:v>46605.728376424071</c:v>
                </c:pt>
                <c:pt idx="55">
                  <c:v>47227.852121169875</c:v>
                </c:pt>
                <c:pt idx="56">
                  <c:v>47910.169130997012</c:v>
                </c:pt>
                <c:pt idx="57">
                  <c:v>48444.661707971572</c:v>
                </c:pt>
                <c:pt idx="58">
                  <c:v>49085.361677628767</c:v>
                </c:pt>
                <c:pt idx="59">
                  <c:v>49585.998865678099</c:v>
                </c:pt>
                <c:pt idx="60">
                  <c:v>50168.39185351201</c:v>
                </c:pt>
                <c:pt idx="61">
                  <c:v>50667.669492698144</c:v>
                </c:pt>
                <c:pt idx="62">
                  <c:v>51145.908212165392</c:v>
                </c:pt>
                <c:pt idx="63">
                  <c:v>51627.883213869049</c:v>
                </c:pt>
                <c:pt idx="64">
                  <c:v>52024.191937369433</c:v>
                </c:pt>
                <c:pt idx="65">
                  <c:v>52517.591665092514</c:v>
                </c:pt>
                <c:pt idx="66">
                  <c:v>52837.89718790292</c:v>
                </c:pt>
                <c:pt idx="67">
                  <c:v>53274.476271822474</c:v>
                </c:pt>
                <c:pt idx="68">
                  <c:v>53581.21901735862</c:v>
                </c:pt>
                <c:pt idx="69">
                  <c:v>53888.288502112635</c:v>
                </c:pt>
                <c:pt idx="70">
                  <c:v>54191.101924794537</c:v>
                </c:pt>
                <c:pt idx="71">
                  <c:v>54490.374621098883</c:v>
                </c:pt>
                <c:pt idx="72">
                  <c:v>54687.603730200513</c:v>
                </c:pt>
                <c:pt idx="73">
                  <c:v>54913.546994762539</c:v>
                </c:pt>
                <c:pt idx="74">
                  <c:v>55114.743468089291</c:v>
                </c:pt>
                <c:pt idx="75">
                  <c:v>55231.687979720788</c:v>
                </c:pt>
                <c:pt idx="76">
                  <c:v>55375.045309030669</c:v>
                </c:pt>
                <c:pt idx="77">
                  <c:v>55468.694882886128</c:v>
                </c:pt>
                <c:pt idx="78">
                  <c:v>55501.371145287434</c:v>
                </c:pt>
                <c:pt idx="79">
                  <c:v>55510.087245081348</c:v>
                </c:pt>
                <c:pt idx="80">
                  <c:v>55516.127258372209</c:v>
                </c:pt>
                <c:pt idx="81">
                  <c:v>55517.077710332786</c:v>
                </c:pt>
                <c:pt idx="82">
                  <c:v>55373.383667841568</c:v>
                </c:pt>
                <c:pt idx="83">
                  <c:v>55234.628253922412</c:v>
                </c:pt>
                <c:pt idx="84">
                  <c:v>55179.730834591646</c:v>
                </c:pt>
                <c:pt idx="85">
                  <c:v>54871.983026314236</c:v>
                </c:pt>
                <c:pt idx="86">
                  <c:v>54633.005418248271</c:v>
                </c:pt>
                <c:pt idx="87">
                  <c:v>54382.94557478105</c:v>
                </c:pt>
              </c:numCache>
            </c:numRef>
          </c:yVal>
          <c:smooth val="0"/>
          <c:extLst>
            <c:ext xmlns:c16="http://schemas.microsoft.com/office/drawing/2014/chart" uri="{C3380CC4-5D6E-409C-BE32-E72D297353CC}">
              <c16:uniqueId val="{00000000-4CF7-4A8B-B19D-6AF6768DAAFF}"/>
            </c:ext>
          </c:extLst>
        </c:ser>
        <c:ser>
          <c:idx val="2"/>
          <c:order val="1"/>
          <c:tx>
            <c:v>Türe</c:v>
          </c:tx>
          <c:spPr>
            <a:ln w="28575">
              <a:noFill/>
            </a:ln>
          </c:spPr>
          <c:yVal>
            <c:numRef>
              <c:f>'Kraft 60 GR'!$AO$2:$AO$89</c:f>
              <c:numCache>
                <c:formatCode>General</c:formatCode>
                <c:ptCount val="88"/>
                <c:pt idx="0">
                  <c:v>-3056.1652766552697</c:v>
                </c:pt>
                <c:pt idx="1">
                  <c:v>-2862.9719885607719</c:v>
                </c:pt>
                <c:pt idx="2">
                  <c:v>-2613.9596533643366</c:v>
                </c:pt>
                <c:pt idx="3">
                  <c:v>-2337.1332217234017</c:v>
                </c:pt>
                <c:pt idx="4">
                  <c:v>-2014.3995813294782</c:v>
                </c:pt>
                <c:pt idx="5">
                  <c:v>-1656.6731823381519</c:v>
                </c:pt>
                <c:pt idx="6">
                  <c:v>-1257.1967023500592</c:v>
                </c:pt>
                <c:pt idx="7">
                  <c:v>-818.13227332577355</c:v>
                </c:pt>
                <c:pt idx="8">
                  <c:v>-363.32490311767464</c:v>
                </c:pt>
                <c:pt idx="9">
                  <c:v>124.63475610740252</c:v>
                </c:pt>
                <c:pt idx="10">
                  <c:v>627.47307710703319</c:v>
                </c:pt>
                <c:pt idx="11">
                  <c:v>1142.9725178736426</c:v>
                </c:pt>
                <c:pt idx="12">
                  <c:v>1667.7757943285969</c:v>
                </c:pt>
                <c:pt idx="13">
                  <c:v>2200.9628003239918</c:v>
                </c:pt>
                <c:pt idx="14">
                  <c:v>2728.2202167978476</c:v>
                </c:pt>
                <c:pt idx="15">
                  <c:v>3260.4810445282164</c:v>
                </c:pt>
                <c:pt idx="16">
                  <c:v>3782.5754005975641</c:v>
                </c:pt>
                <c:pt idx="17">
                  <c:v>4302.0163913258921</c:v>
                </c:pt>
                <c:pt idx="18">
                  <c:v>4813.9557554319072</c:v>
                </c:pt>
                <c:pt idx="19">
                  <c:v>5316.5277190365914</c:v>
                </c:pt>
                <c:pt idx="20">
                  <c:v>5806.6720236200972</c:v>
                </c:pt>
                <c:pt idx="21">
                  <c:v>6292.9949021775774</c:v>
                </c:pt>
                <c:pt idx="22">
                  <c:v>6767.6638638769118</c:v>
                </c:pt>
                <c:pt idx="23">
                  <c:v>7232.9317867220461</c:v>
                </c:pt>
                <c:pt idx="24">
                  <c:v>7682.9620009561986</c:v>
                </c:pt>
                <c:pt idx="25">
                  <c:v>8131.3774937604485</c:v>
                </c:pt>
                <c:pt idx="26">
                  <c:v>8563.3022034479673</c:v>
                </c:pt>
                <c:pt idx="27">
                  <c:v>8985.825363961847</c:v>
                </c:pt>
                <c:pt idx="28">
                  <c:v>9402.2904640941651</c:v>
                </c:pt>
                <c:pt idx="29">
                  <c:v>9809.1762133574375</c:v>
                </c:pt>
                <c:pt idx="30">
                  <c:v>10202.624054541358</c:v>
                </c:pt>
                <c:pt idx="31">
                  <c:v>10590.139224257371</c:v>
                </c:pt>
                <c:pt idx="32">
                  <c:v>10970.969416118125</c:v>
                </c:pt>
                <c:pt idx="33">
                  <c:v>11338.31965414502</c:v>
                </c:pt>
                <c:pt idx="34">
                  <c:v>11702.969116599874</c:v>
                </c:pt>
                <c:pt idx="35">
                  <c:v>12057.216860010079</c:v>
                </c:pt>
                <c:pt idx="36">
                  <c:v>12403.272132913868</c:v>
                </c:pt>
                <c:pt idx="37">
                  <c:v>12741.179704929631</c:v>
                </c:pt>
                <c:pt idx="38">
                  <c:v>13073.746326977007</c:v>
                </c:pt>
                <c:pt idx="39">
                  <c:v>13399.160979038228</c:v>
                </c:pt>
                <c:pt idx="40">
                  <c:v>13712.504763367917</c:v>
                </c:pt>
                <c:pt idx="41">
                  <c:v>14026.960812919466</c:v>
                </c:pt>
                <c:pt idx="42">
                  <c:v>14326.077101763969</c:v>
                </c:pt>
                <c:pt idx="43">
                  <c:v>14619.787983234739</c:v>
                </c:pt>
                <c:pt idx="44">
                  <c:v>14912.415505867184</c:v>
                </c:pt>
                <c:pt idx="45">
                  <c:v>15191.511812168743</c:v>
                </c:pt>
                <c:pt idx="46">
                  <c:v>15467.111556369895</c:v>
                </c:pt>
                <c:pt idx="47">
                  <c:v>15739.076799637656</c:v>
                </c:pt>
                <c:pt idx="48">
                  <c:v>15994.6722956988</c:v>
                </c:pt>
                <c:pt idx="49">
                  <c:v>16252.477217038209</c:v>
                </c:pt>
                <c:pt idx="50">
                  <c:v>16498.739495564394</c:v>
                </c:pt>
                <c:pt idx="51">
                  <c:v>16743.233498717647</c:v>
                </c:pt>
                <c:pt idx="52">
                  <c:v>16974.423103841087</c:v>
                </c:pt>
                <c:pt idx="53">
                  <c:v>17204.34081342478</c:v>
                </c:pt>
                <c:pt idx="54">
                  <c:v>17425.23300461653</c:v>
                </c:pt>
                <c:pt idx="55">
                  <c:v>17642.480153438748</c:v>
                </c:pt>
                <c:pt idx="56">
                  <c:v>17845.624538343283</c:v>
                </c:pt>
                <c:pt idx="57">
                  <c:v>18052.40329335014</c:v>
                </c:pt>
                <c:pt idx="58">
                  <c:v>18242.388606838816</c:v>
                </c:pt>
                <c:pt idx="59">
                  <c:v>18434.610841180463</c:v>
                </c:pt>
                <c:pt idx="60">
                  <c:v>18613.691159081962</c:v>
                </c:pt>
                <c:pt idx="61">
                  <c:v>18788.298123890301</c:v>
                </c:pt>
                <c:pt idx="62">
                  <c:v>18956.348993960924</c:v>
                </c:pt>
                <c:pt idx="63">
                  <c:v>19118.836630969781</c:v>
                </c:pt>
                <c:pt idx="64">
                  <c:v>19273.533941816924</c:v>
                </c:pt>
                <c:pt idx="65">
                  <c:v>19417.092576138366</c:v>
                </c:pt>
                <c:pt idx="66">
                  <c:v>19563.109993265822</c:v>
                </c:pt>
                <c:pt idx="67">
                  <c:v>19692.202776741218</c:v>
                </c:pt>
                <c:pt idx="68">
                  <c:v>19822.877167299044</c:v>
                </c:pt>
                <c:pt idx="69">
                  <c:v>19943.296940412183</c:v>
                </c:pt>
                <c:pt idx="70">
                  <c:v>20055.032012625801</c:v>
                </c:pt>
                <c:pt idx="71">
                  <c:v>20160.828394013883</c:v>
                </c:pt>
                <c:pt idx="72">
                  <c:v>20260.405305102486</c:v>
                </c:pt>
                <c:pt idx="73">
                  <c:v>20353.452552997547</c:v>
                </c:pt>
                <c:pt idx="74">
                  <c:v>20437.234329886862</c:v>
                </c:pt>
                <c:pt idx="75">
                  <c:v>20518.0948570242</c:v>
                </c:pt>
                <c:pt idx="76">
                  <c:v>20586.097332640966</c:v>
                </c:pt>
                <c:pt idx="77">
                  <c:v>20650.815395173136</c:v>
                </c:pt>
                <c:pt idx="78">
                  <c:v>20709.677046138971</c:v>
                </c:pt>
                <c:pt idx="79">
                  <c:v>20758.591789677179</c:v>
                </c:pt>
                <c:pt idx="80">
                  <c:v>20800.7303898221</c:v>
                </c:pt>
                <c:pt idx="81">
                  <c:v>20833.966839985311</c:v>
                </c:pt>
                <c:pt idx="82">
                  <c:v>20863.380082544489</c:v>
                </c:pt>
                <c:pt idx="83">
                  <c:v>20886.327133474999</c:v>
                </c:pt>
                <c:pt idx="84">
                  <c:v>20893.822368958226</c:v>
                </c:pt>
                <c:pt idx="85">
                  <c:v>20903.224571060633</c:v>
                </c:pt>
                <c:pt idx="86">
                  <c:v>20900.640544240196</c:v>
                </c:pt>
                <c:pt idx="87">
                  <c:v>20887.927842388533</c:v>
                </c:pt>
              </c:numCache>
            </c:numRef>
          </c:yVal>
          <c:smooth val="0"/>
          <c:extLst>
            <c:ext xmlns:c16="http://schemas.microsoft.com/office/drawing/2014/chart" uri="{C3380CC4-5D6E-409C-BE32-E72D297353CC}">
              <c16:uniqueId val="{00000001-4CF7-4A8B-B19D-6AF6768DAAFF}"/>
            </c:ext>
          </c:extLst>
        </c:ser>
        <c:ser>
          <c:idx val="3"/>
          <c:order val="2"/>
          <c:tx>
            <c:v>Dekor</c:v>
          </c:tx>
          <c:spPr>
            <a:ln w="28575">
              <a:noFill/>
            </a:ln>
          </c:spPr>
          <c:yVal>
            <c:numRef>
              <c:f>'Kraft 60 GR'!$AP$2:$AP$89</c:f>
              <c:numCache>
                <c:formatCode>General</c:formatCode>
                <c:ptCount val="88"/>
                <c:pt idx="0">
                  <c:v>-2598.5216809760677</c:v>
                </c:pt>
                <c:pt idx="1">
                  <c:v>-2259.250787221622</c:v>
                </c:pt>
                <c:pt idx="2">
                  <c:v>-1803.7539340051069</c:v>
                </c:pt>
                <c:pt idx="3">
                  <c:v>-1291.1460828911427</c:v>
                </c:pt>
                <c:pt idx="4">
                  <c:v>-683.12713284790402</c:v>
                </c:pt>
                <c:pt idx="5">
                  <c:v>-2.7702062181190557</c:v>
                </c:pt>
                <c:pt idx="6">
                  <c:v>764.34325071287549</c:v>
                </c:pt>
                <c:pt idx="7">
                  <c:v>1613.5209726598757</c:v>
                </c:pt>
                <c:pt idx="8">
                  <c:v>2494.5356661168839</c:v>
                </c:pt>
                <c:pt idx="9">
                  <c:v>3444.4033148855465</c:v>
                </c:pt>
                <c:pt idx="10">
                  <c:v>4424.4437477247702</c:v>
                </c:pt>
                <c:pt idx="11">
                  <c:v>5430.154881130652</c:v>
                </c:pt>
                <c:pt idx="12">
                  <c:v>6454.4834519940532</c:v>
                </c:pt>
                <c:pt idx="13">
                  <c:v>7495.5736259123851</c:v>
                </c:pt>
                <c:pt idx="14">
                  <c:v>8523.2166335354796</c:v>
                </c:pt>
                <c:pt idx="15">
                  <c:v>9560.5989643252578</c:v>
                </c:pt>
                <c:pt idx="16">
                  <c:v>10575.711087138885</c:v>
                </c:pt>
                <c:pt idx="17">
                  <c:v>11584.559690772374</c:v>
                </c:pt>
                <c:pt idx="18">
                  <c:v>12576.809660671004</c:v>
                </c:pt>
                <c:pt idx="19">
                  <c:v>13548.695648704845</c:v>
                </c:pt>
                <c:pt idx="20">
                  <c:v>14493.715712322208</c:v>
                </c:pt>
                <c:pt idx="21">
                  <c:v>15430.093740132916</c:v>
                </c:pt>
                <c:pt idx="22">
                  <c:v>16341.229713221517</c:v>
                </c:pt>
                <c:pt idx="23">
                  <c:v>17231.931063904296</c:v>
                </c:pt>
                <c:pt idx="24">
                  <c:v>18090.091585012018</c:v>
                </c:pt>
                <c:pt idx="25">
                  <c:v>18944.167761456942</c:v>
                </c:pt>
                <c:pt idx="26">
                  <c:v>19763.149029220735</c:v>
                </c:pt>
                <c:pt idx="27">
                  <c:v>20561.845402227886</c:v>
                </c:pt>
                <c:pt idx="28">
                  <c:v>21347.278206941752</c:v>
                </c:pt>
                <c:pt idx="29">
                  <c:v>22112.05273333862</c:v>
                </c:pt>
                <c:pt idx="30">
                  <c:v>22848.294187952855</c:v>
                </c:pt>
                <c:pt idx="31">
                  <c:v>23571.535390992485</c:v>
                </c:pt>
                <c:pt idx="32">
                  <c:v>24280.348287212066</c:v>
                </c:pt>
                <c:pt idx="33">
                  <c:v>24960.463427056544</c:v>
                </c:pt>
                <c:pt idx="34">
                  <c:v>25634.517084875741</c:v>
                </c:pt>
                <c:pt idx="35">
                  <c:v>26286.489067545164</c:v>
                </c:pt>
                <c:pt idx="36">
                  <c:v>26920.942408487128</c:v>
                </c:pt>
                <c:pt idx="37">
                  <c:v>27538.048501256228</c:v>
                </c:pt>
                <c:pt idx="38">
                  <c:v>28143.623156579717</c:v>
                </c:pt>
                <c:pt idx="39">
                  <c:v>28734.016998284282</c:v>
                </c:pt>
                <c:pt idx="40">
                  <c:v>29298.823952596631</c:v>
                </c:pt>
                <c:pt idx="41">
                  <c:v>29865.87939803888</c:v>
                </c:pt>
                <c:pt idx="42">
                  <c:v>30400.635069008342</c:v>
                </c:pt>
                <c:pt idx="43">
                  <c:v>30923.877707844953</c:v>
                </c:pt>
                <c:pt idx="44">
                  <c:v>31444.681638777089</c:v>
                </c:pt>
                <c:pt idx="45">
                  <c:v>31937.211915102369</c:v>
                </c:pt>
                <c:pt idx="46">
                  <c:v>32422.237734368784</c:v>
                </c:pt>
                <c:pt idx="47">
                  <c:v>32899.694635159089</c:v>
                </c:pt>
                <c:pt idx="48">
                  <c:v>33342.993355011487</c:v>
                </c:pt>
                <c:pt idx="49">
                  <c:v>33790.769202452248</c:v>
                </c:pt>
                <c:pt idx="50">
                  <c:v>34214.521810485232</c:v>
                </c:pt>
                <c:pt idx="51">
                  <c:v>34634.627540263056</c:v>
                </c:pt>
                <c:pt idx="52">
                  <c:v>35027.010344678289</c:v>
                </c:pt>
                <c:pt idx="53">
                  <c:v>35416.863079300034</c:v>
                </c:pt>
                <c:pt idx="54">
                  <c:v>35788.05591315472</c:v>
                </c:pt>
                <c:pt idx="55">
                  <c:v>36151.735068873371</c:v>
                </c:pt>
                <c:pt idx="56">
                  <c:v>36486.243896388907</c:v>
                </c:pt>
                <c:pt idx="57">
                  <c:v>36828.449423451304</c:v>
                </c:pt>
                <c:pt idx="58">
                  <c:v>37135.910587857521</c:v>
                </c:pt>
                <c:pt idx="59">
                  <c:v>37448.285596554968</c:v>
                </c:pt>
                <c:pt idx="60">
                  <c:v>37733.58444526013</c:v>
                </c:pt>
                <c:pt idx="61">
                  <c:v>38009.781951477635</c:v>
                </c:pt>
                <c:pt idx="62">
                  <c:v>38272.732534429939</c:v>
                </c:pt>
                <c:pt idx="63">
                  <c:v>38524.445803976538</c:v>
                </c:pt>
                <c:pt idx="64">
                  <c:v>38760.24486460755</c:v>
                </c:pt>
                <c:pt idx="65">
                  <c:v>38973.325368386577</c:v>
                </c:pt>
                <c:pt idx="66">
                  <c:v>39191.938403574233</c:v>
                </c:pt>
                <c:pt idx="67">
                  <c:v>39375.75974930056</c:v>
                </c:pt>
                <c:pt idx="68">
                  <c:v>39563.346957075992</c:v>
                </c:pt>
                <c:pt idx="69">
                  <c:v>39730.14852057759</c:v>
                </c:pt>
                <c:pt idx="70">
                  <c:v>39879.310465230184</c:v>
                </c:pt>
                <c:pt idx="71">
                  <c:v>40016.67481184916</c:v>
                </c:pt>
                <c:pt idx="72">
                  <c:v>40141.650934691235</c:v>
                </c:pt>
                <c:pt idx="73">
                  <c:v>40253.740205694856</c:v>
                </c:pt>
                <c:pt idx="74">
                  <c:v>40347.045640286415</c:v>
                </c:pt>
                <c:pt idx="75">
                  <c:v>40435.041891266825</c:v>
                </c:pt>
                <c:pt idx="76">
                  <c:v>40496.786275262042</c:v>
                </c:pt>
                <c:pt idx="77">
                  <c:v>40552.534232307589</c:v>
                </c:pt>
                <c:pt idx="78">
                  <c:v>40596.810154779843</c:v>
                </c:pt>
                <c:pt idx="79">
                  <c:v>40621.024001370082</c:v>
                </c:pt>
                <c:pt idx="80">
                  <c:v>40632.060575530413</c:v>
                </c:pt>
                <c:pt idx="81">
                  <c:v>40625.305452953151</c:v>
                </c:pt>
                <c:pt idx="82">
                  <c:v>40611.34703527543</c:v>
                </c:pt>
                <c:pt idx="83">
                  <c:v>40584.8642215695</c:v>
                </c:pt>
                <c:pt idx="84">
                  <c:v>40526.987201816279</c:v>
                </c:pt>
                <c:pt idx="85">
                  <c:v>40474.015652491333</c:v>
                </c:pt>
                <c:pt idx="86">
                  <c:v>40397.00500617642</c:v>
                </c:pt>
                <c:pt idx="87">
                  <c:v>40299.777759839926</c:v>
                </c:pt>
              </c:numCache>
            </c:numRef>
          </c:yVal>
          <c:smooth val="0"/>
          <c:extLst>
            <c:ext xmlns:c16="http://schemas.microsoft.com/office/drawing/2014/chart" uri="{C3380CC4-5D6E-409C-BE32-E72D297353CC}">
              <c16:uniqueId val="{00000002-4CF7-4A8B-B19D-6AF6768DAAFF}"/>
            </c:ext>
          </c:extLst>
        </c:ser>
        <c:ser>
          <c:idx val="4"/>
          <c:order val="3"/>
          <c:tx>
            <c:v>Gewicht</c:v>
          </c:tx>
          <c:spPr>
            <a:ln w="28575">
              <a:noFill/>
            </a:ln>
          </c:spPr>
          <c:yVal>
            <c:numRef>
              <c:f>'Kraft 60 GR'!$AQ$2:$AQ$89</c:f>
              <c:numCache>
                <c:formatCode>General</c:formatCode>
                <c:ptCount val="88"/>
                <c:pt idx="0">
                  <c:v>-5654.6869576313375</c:v>
                </c:pt>
                <c:pt idx="1">
                  <c:v>-5122.2227757823939</c:v>
                </c:pt>
                <c:pt idx="2">
                  <c:v>-4417.7135873694433</c:v>
                </c:pt>
                <c:pt idx="3">
                  <c:v>-3628.2793046145443</c:v>
                </c:pt>
                <c:pt idx="4">
                  <c:v>-2697.526714177382</c:v>
                </c:pt>
                <c:pt idx="5">
                  <c:v>-1659.443388556271</c:v>
                </c:pt>
                <c:pt idx="6">
                  <c:v>-492.85345163718375</c:v>
                </c:pt>
                <c:pt idx="7">
                  <c:v>795.38869933410217</c:v>
                </c:pt>
                <c:pt idx="8">
                  <c:v>2131.2107629992092</c:v>
                </c:pt>
                <c:pt idx="9">
                  <c:v>3569.0380709929491</c:v>
                </c:pt>
                <c:pt idx="10">
                  <c:v>5051.9168248318038</c:v>
                </c:pt>
                <c:pt idx="11">
                  <c:v>6573.1273990042946</c:v>
                </c:pt>
                <c:pt idx="12">
                  <c:v>8122.2592463226501</c:v>
                </c:pt>
                <c:pt idx="13">
                  <c:v>9696.5364262363764</c:v>
                </c:pt>
                <c:pt idx="14">
                  <c:v>11251.436850333328</c:v>
                </c:pt>
                <c:pt idx="15">
                  <c:v>12821.080008853474</c:v>
                </c:pt>
                <c:pt idx="16">
                  <c:v>14358.286487736448</c:v>
                </c:pt>
                <c:pt idx="17">
                  <c:v>15886.576082098265</c:v>
                </c:pt>
                <c:pt idx="18">
                  <c:v>17390.765416102913</c:v>
                </c:pt>
                <c:pt idx="19">
                  <c:v>18865.223367741437</c:v>
                </c:pt>
                <c:pt idx="20">
                  <c:v>20300.387735942306</c:v>
                </c:pt>
                <c:pt idx="21">
                  <c:v>21723.088642310493</c:v>
                </c:pt>
                <c:pt idx="22">
                  <c:v>23108.893577098428</c:v>
                </c:pt>
                <c:pt idx="23">
                  <c:v>24464.862850626341</c:v>
                </c:pt>
                <c:pt idx="24">
                  <c:v>25773.053585968217</c:v>
                </c:pt>
                <c:pt idx="25">
                  <c:v>27075.545255217388</c:v>
                </c:pt>
                <c:pt idx="26">
                  <c:v>28326.451232668704</c:v>
                </c:pt>
                <c:pt idx="27">
                  <c:v>29547.670766189731</c:v>
                </c:pt>
                <c:pt idx="28">
                  <c:v>30749.568671035915</c:v>
                </c:pt>
                <c:pt idx="29">
                  <c:v>31921.228946696057</c:v>
                </c:pt>
                <c:pt idx="30">
                  <c:v>33050.918242494212</c:v>
                </c:pt>
                <c:pt idx="31">
                  <c:v>34161.674615249853</c:v>
                </c:pt>
                <c:pt idx="32">
                  <c:v>35251.317703330191</c:v>
                </c:pt>
                <c:pt idx="33">
                  <c:v>36298.78308120156</c:v>
                </c:pt>
                <c:pt idx="34">
                  <c:v>37337.486201475615</c:v>
                </c:pt>
                <c:pt idx="35">
                  <c:v>38343.705927555246</c:v>
                </c:pt>
                <c:pt idx="36">
                  <c:v>39324.214541400994</c:v>
                </c:pt>
                <c:pt idx="37">
                  <c:v>40279.228206185857</c:v>
                </c:pt>
                <c:pt idx="38">
                  <c:v>41217.369483556722</c:v>
                </c:pt>
                <c:pt idx="39">
                  <c:v>42133.177977322513</c:v>
                </c:pt>
                <c:pt idx="40">
                  <c:v>43011.328715964548</c:v>
                </c:pt>
                <c:pt idx="41">
                  <c:v>43892.840210958348</c:v>
                </c:pt>
                <c:pt idx="42">
                  <c:v>44726.712170772313</c:v>
                </c:pt>
                <c:pt idx="43">
                  <c:v>45543.665691079688</c:v>
                </c:pt>
                <c:pt idx="44">
                  <c:v>46357.097144644271</c:v>
                </c:pt>
                <c:pt idx="45">
                  <c:v>47128.723727271114</c:v>
                </c:pt>
                <c:pt idx="46">
                  <c:v>47889.349290738683</c:v>
                </c:pt>
                <c:pt idx="47">
                  <c:v>48638.771434796741</c:v>
                </c:pt>
                <c:pt idx="48">
                  <c:v>49337.665650710289</c:v>
                </c:pt>
                <c:pt idx="49">
                  <c:v>50043.246419490461</c:v>
                </c:pt>
                <c:pt idx="50">
                  <c:v>50713.261306049622</c:v>
                </c:pt>
                <c:pt idx="51">
                  <c:v>51377.8610389807</c:v>
                </c:pt>
                <c:pt idx="52">
                  <c:v>52001.433448519376</c:v>
                </c:pt>
                <c:pt idx="53">
                  <c:v>52621.203892724814</c:v>
                </c:pt>
                <c:pt idx="54">
                  <c:v>53213.28891777125</c:v>
                </c:pt>
                <c:pt idx="55">
                  <c:v>53794.215222312123</c:v>
                </c:pt>
                <c:pt idx="56">
                  <c:v>54331.868434732191</c:v>
                </c:pt>
                <c:pt idx="57">
                  <c:v>54880.852716801441</c:v>
                </c:pt>
                <c:pt idx="58">
                  <c:v>55378.299194696338</c:v>
                </c:pt>
                <c:pt idx="59">
                  <c:v>55882.896437735428</c:v>
                </c:pt>
                <c:pt idx="60">
                  <c:v>56347.275604342096</c:v>
                </c:pt>
                <c:pt idx="61">
                  <c:v>56798.080075367936</c:v>
                </c:pt>
                <c:pt idx="62">
                  <c:v>57229.08152839086</c:v>
                </c:pt>
                <c:pt idx="63">
                  <c:v>57643.282434946319</c:v>
                </c:pt>
                <c:pt idx="64">
                  <c:v>58033.778806424474</c:v>
                </c:pt>
                <c:pt idx="65">
                  <c:v>58390.417944524947</c:v>
                </c:pt>
                <c:pt idx="66">
                  <c:v>58755.048396840051</c:v>
                </c:pt>
                <c:pt idx="67">
                  <c:v>59067.962526041782</c:v>
                </c:pt>
                <c:pt idx="68">
                  <c:v>59386.224124375032</c:v>
                </c:pt>
                <c:pt idx="69">
                  <c:v>59673.445460989773</c:v>
                </c:pt>
                <c:pt idx="70">
                  <c:v>59934.342477855986</c:v>
                </c:pt>
                <c:pt idx="71">
                  <c:v>60177.503205863046</c:v>
                </c:pt>
                <c:pt idx="72">
                  <c:v>60402.056239793717</c:v>
                </c:pt>
                <c:pt idx="73">
                  <c:v>60607.192758692399</c:v>
                </c:pt>
                <c:pt idx="74">
                  <c:v>60784.279970173273</c:v>
                </c:pt>
                <c:pt idx="75">
                  <c:v>60953.136748291028</c:v>
                </c:pt>
                <c:pt idx="76">
                  <c:v>61082.883607903008</c:v>
                </c:pt>
                <c:pt idx="77">
                  <c:v>61203.349627480726</c:v>
                </c:pt>
                <c:pt idx="78">
                  <c:v>61306.487200918811</c:v>
                </c:pt>
                <c:pt idx="79">
                  <c:v>61379.615791047261</c:v>
                </c:pt>
                <c:pt idx="80">
                  <c:v>61432.790965352513</c:v>
                </c:pt>
                <c:pt idx="81">
                  <c:v>61459.272292938462</c:v>
                </c:pt>
                <c:pt idx="82">
                  <c:v>61474.727117819915</c:v>
                </c:pt>
                <c:pt idx="83">
                  <c:v>61471.191355044502</c:v>
                </c:pt>
                <c:pt idx="84">
                  <c:v>61420.809570774509</c:v>
                </c:pt>
                <c:pt idx="85">
                  <c:v>61377.240223551969</c:v>
                </c:pt>
                <c:pt idx="86">
                  <c:v>61297.645550416615</c:v>
                </c:pt>
                <c:pt idx="87">
                  <c:v>61187.70560222846</c:v>
                </c:pt>
              </c:numCache>
            </c:numRef>
          </c:yVal>
          <c:smooth val="0"/>
          <c:extLst>
            <c:ext xmlns:c16="http://schemas.microsoft.com/office/drawing/2014/chart" uri="{C3380CC4-5D6E-409C-BE32-E72D297353CC}">
              <c16:uniqueId val="{00000003-4CF7-4A8B-B19D-6AF6768DAAFF}"/>
            </c:ext>
          </c:extLst>
        </c:ser>
        <c:ser>
          <c:idx val="0"/>
          <c:order val="4"/>
          <c:tx>
            <c:v>Gesamt</c:v>
          </c:tx>
          <c:spPr>
            <a:ln w="28575">
              <a:noFill/>
            </a:ln>
          </c:spPr>
          <c:yVal>
            <c:numRef>
              <c:f>'Kraft 60 GR'!$AR$2:$AR$89</c:f>
              <c:numCache>
                <c:formatCode>General</c:formatCode>
                <c:ptCount val="88"/>
                <c:pt idx="0">
                  <c:v>4253.4163308052803</c:v>
                </c:pt>
                <c:pt idx="1">
                  <c:v>3669.1094365198869</c:v>
                </c:pt>
                <c:pt idx="2">
                  <c:v>3363.5652068901418</c:v>
                </c:pt>
                <c:pt idx="3">
                  <c:v>3008.4773062835284</c:v>
                </c:pt>
                <c:pt idx="4">
                  <c:v>2824.8698017405159</c:v>
                </c:pt>
                <c:pt idx="5">
                  <c:v>2660.704448964123</c:v>
                </c:pt>
                <c:pt idx="6">
                  <c:v>2653.6117035575271</c:v>
                </c:pt>
                <c:pt idx="7">
                  <c:v>2749.1662502864865</c:v>
                </c:pt>
                <c:pt idx="8">
                  <c:v>2818.5060009906765</c:v>
                </c:pt>
                <c:pt idx="9">
                  <c:v>3002.3082071035142</c:v>
                </c:pt>
                <c:pt idx="10">
                  <c:v>3238.8721891311593</c:v>
                </c:pt>
                <c:pt idx="11">
                  <c:v>3483.5232822182629</c:v>
                </c:pt>
                <c:pt idx="12">
                  <c:v>3745.1472336506304</c:v>
                </c:pt>
                <c:pt idx="13">
                  <c:v>4058.2735978658784</c:v>
                </c:pt>
                <c:pt idx="14">
                  <c:v>4347.803177069628</c:v>
                </c:pt>
                <c:pt idx="15">
                  <c:v>4649.1172423787912</c:v>
                </c:pt>
                <c:pt idx="16">
                  <c:v>4943.1322189288985</c:v>
                </c:pt>
                <c:pt idx="17">
                  <c:v>5212.8970005178508</c:v>
                </c:pt>
                <c:pt idx="18">
                  <c:v>5474.4332595350697</c:v>
                </c:pt>
                <c:pt idx="19">
                  <c:v>5773.9282806494939</c:v>
                </c:pt>
                <c:pt idx="20">
                  <c:v>6008.844386743609</c:v>
                </c:pt>
                <c:pt idx="21">
                  <c:v>6227.9570047920861</c:v>
                </c:pt>
                <c:pt idx="22">
                  <c:v>6398.5365247795598</c:v>
                </c:pt>
                <c:pt idx="23">
                  <c:v>6595.9738106669174</c:v>
                </c:pt>
                <c:pt idx="24">
                  <c:v>6776.3520562456579</c:v>
                </c:pt>
                <c:pt idx="25">
                  <c:v>6892.6390495385058</c:v>
                </c:pt>
                <c:pt idx="26">
                  <c:v>7039.4049239873384</c:v>
                </c:pt>
                <c:pt idx="27">
                  <c:v>7131.6891513535666</c:v>
                </c:pt>
                <c:pt idx="28">
                  <c:v>7259.4946835908522</c:v>
                </c:pt>
                <c:pt idx="29">
                  <c:v>7328.4985658230689</c:v>
                </c:pt>
                <c:pt idx="30">
                  <c:v>7389.3535981927998</c:v>
                </c:pt>
                <c:pt idx="31">
                  <c:v>7451.4093935884011</c:v>
                </c:pt>
                <c:pt idx="32">
                  <c:v>7501.0261508778676</c:v>
                </c:pt>
                <c:pt idx="33">
                  <c:v>7493.7581249992618</c:v>
                </c:pt>
                <c:pt idx="34">
                  <c:v>7547.9670975877889</c:v>
                </c:pt>
                <c:pt idx="35">
                  <c:v>7546.4685712529608</c:v>
                </c:pt>
                <c:pt idx="36">
                  <c:v>7531.6107461529718</c:v>
                </c:pt>
                <c:pt idx="37">
                  <c:v>7530.0556430590041</c:v>
                </c:pt>
                <c:pt idx="38">
                  <c:v>7512.223331112029</c:v>
                </c:pt>
                <c:pt idx="39">
                  <c:v>7490.2708825588779</c:v>
                </c:pt>
                <c:pt idx="40">
                  <c:v>7447.0533207913322</c:v>
                </c:pt>
                <c:pt idx="41">
                  <c:v>7438.4238875865194</c:v>
                </c:pt>
                <c:pt idx="42">
                  <c:v>7364.9478021866889</c:v>
                </c:pt>
                <c:pt idx="43">
                  <c:v>7311.5788961042344</c:v>
                </c:pt>
                <c:pt idx="44">
                  <c:v>7281.0876111940088</c:v>
                </c:pt>
                <c:pt idx="45">
                  <c:v>7192.6925864905279</c:v>
                </c:pt>
                <c:pt idx="46">
                  <c:v>7162.4172774104154</c:v>
                </c:pt>
                <c:pt idx="47">
                  <c:v>7124.6102643894483</c:v>
                </c:pt>
                <c:pt idx="48">
                  <c:v>6990.0851379509186</c:v>
                </c:pt>
                <c:pt idx="49">
                  <c:v>6973.7705572892373</c:v>
                </c:pt>
                <c:pt idx="50">
                  <c:v>6873.4399562340113</c:v>
                </c:pt>
                <c:pt idx="51">
                  <c:v>6850.4223144921707</c:v>
                </c:pt>
                <c:pt idx="52">
                  <c:v>6721.2011700664734</c:v>
                </c:pt>
                <c:pt idx="53">
                  <c:v>6696.0346158615939</c:v>
                </c:pt>
                <c:pt idx="54">
                  <c:v>6607.5605413471785</c:v>
                </c:pt>
                <c:pt idx="55">
                  <c:v>6566.3631011422476</c:v>
                </c:pt>
                <c:pt idx="56">
                  <c:v>6421.6993037351785</c:v>
                </c:pt>
                <c:pt idx="57">
                  <c:v>6436.1910088298682</c:v>
                </c:pt>
                <c:pt idx="58">
                  <c:v>6292.9375170675703</c:v>
                </c:pt>
                <c:pt idx="59">
                  <c:v>6296.8975720573289</c:v>
                </c:pt>
                <c:pt idx="60">
                  <c:v>6178.8837508300858</c:v>
                </c:pt>
                <c:pt idx="61">
                  <c:v>6130.4105826697923</c:v>
                </c:pt>
                <c:pt idx="62">
                  <c:v>6083.1733162254677</c:v>
                </c:pt>
                <c:pt idx="63">
                  <c:v>6015.3992210772703</c:v>
                </c:pt>
                <c:pt idx="64">
                  <c:v>6009.5868690550415</c:v>
                </c:pt>
                <c:pt idx="65">
                  <c:v>5872.8262794324328</c:v>
                </c:pt>
                <c:pt idx="66">
                  <c:v>5917.1512089371317</c:v>
                </c:pt>
                <c:pt idx="67">
                  <c:v>5793.4862542193077</c:v>
                </c:pt>
                <c:pt idx="68">
                  <c:v>5805.0051070164118</c:v>
                </c:pt>
                <c:pt idx="69">
                  <c:v>5785.1569588771381</c:v>
                </c:pt>
                <c:pt idx="70">
                  <c:v>5743.2405530614487</c:v>
                </c:pt>
                <c:pt idx="71">
                  <c:v>5687.128584764163</c:v>
                </c:pt>
                <c:pt idx="72">
                  <c:v>5714.452509593204</c:v>
                </c:pt>
                <c:pt idx="73">
                  <c:v>5693.6457639298605</c:v>
                </c:pt>
                <c:pt idx="74">
                  <c:v>5669.5365020839818</c:v>
                </c:pt>
                <c:pt idx="75">
                  <c:v>5721.4487685702406</c:v>
                </c:pt>
                <c:pt idx="76">
                  <c:v>5707.8382988723388</c:v>
                </c:pt>
                <c:pt idx="77">
                  <c:v>5734.654744594598</c:v>
                </c:pt>
                <c:pt idx="78">
                  <c:v>5805.1160556313771</c:v>
                </c:pt>
                <c:pt idx="79">
                  <c:v>5869.5285459659135</c:v>
                </c:pt>
                <c:pt idx="80">
                  <c:v>5916.6637069803037</c:v>
                </c:pt>
                <c:pt idx="81">
                  <c:v>5942.1945826056763</c:v>
                </c:pt>
                <c:pt idx="82">
                  <c:v>6101.3434499783471</c:v>
                </c:pt>
                <c:pt idx="83">
                  <c:v>6236.5631011220903</c:v>
                </c:pt>
                <c:pt idx="84">
                  <c:v>6241.0787361828625</c:v>
                </c:pt>
                <c:pt idx="85">
                  <c:v>6505.2571972377336</c:v>
                </c:pt>
                <c:pt idx="86">
                  <c:v>6664.6401321683443</c:v>
                </c:pt>
                <c:pt idx="87">
                  <c:v>6804.7600274474098</c:v>
                </c:pt>
              </c:numCache>
            </c:numRef>
          </c:yVal>
          <c:smooth val="0"/>
          <c:extLst>
            <c:ext xmlns:c16="http://schemas.microsoft.com/office/drawing/2014/chart" uri="{C3380CC4-5D6E-409C-BE32-E72D297353CC}">
              <c16:uniqueId val="{00000004-4CF7-4A8B-B19D-6AF6768DAAFF}"/>
            </c:ext>
          </c:extLst>
        </c:ser>
        <c:dLbls>
          <c:showLegendKey val="0"/>
          <c:showVal val="0"/>
          <c:showCatName val="0"/>
          <c:showSerName val="0"/>
          <c:showPercent val="0"/>
          <c:showBubbleSize val="0"/>
        </c:dLbls>
        <c:axId val="69907968"/>
        <c:axId val="69909504"/>
      </c:scatterChart>
      <c:valAx>
        <c:axId val="69907968"/>
        <c:scaling>
          <c:orientation val="minMax"/>
        </c:scaling>
        <c:delete val="0"/>
        <c:axPos val="b"/>
        <c:majorTickMark val="out"/>
        <c:minorTickMark val="none"/>
        <c:tickLblPos val="nextTo"/>
        <c:crossAx val="69909504"/>
        <c:crosses val="autoZero"/>
        <c:crossBetween val="midCat"/>
      </c:valAx>
      <c:valAx>
        <c:axId val="69909504"/>
        <c:scaling>
          <c:orientation val="minMax"/>
        </c:scaling>
        <c:delete val="0"/>
        <c:axPos val="l"/>
        <c:majorGridlines/>
        <c:numFmt formatCode="General" sourceLinked="1"/>
        <c:majorTickMark val="out"/>
        <c:minorTickMark val="none"/>
        <c:tickLblPos val="nextTo"/>
        <c:crossAx val="6990796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1288730079171"/>
          <c:y val="4.3724073692989203E-2"/>
          <c:w val="0.78029706172115099"/>
          <c:h val="0.94476358365652069"/>
        </c:manualLayout>
      </c:layout>
      <c:scatterChart>
        <c:scatterStyle val="lineMarker"/>
        <c:varyColors val="0"/>
        <c:ser>
          <c:idx val="0"/>
          <c:order val="0"/>
          <c:spPr>
            <a:ln w="28575">
              <a:noFill/>
            </a:ln>
          </c:spPr>
          <c:xVal>
            <c:numRef>
              <c:f>[1]Tabelle1!$G$2:$G$90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[1]Tabelle1!$B$2:$B$90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E41E-48FE-AA12-0EFBDF990047}"/>
            </c:ext>
          </c:extLst>
        </c:ser>
        <c:ser>
          <c:idx val="1"/>
          <c:order val="1"/>
          <c:tx>
            <c:v>Punkt2</c:v>
          </c:tx>
          <c:spPr>
            <a:ln w="28575">
              <a:noFill/>
            </a:ln>
          </c:spPr>
          <c:xVal>
            <c:numRef>
              <c:f>[1]Tabelle1!$D$2:$D$90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[1]Tabelle1!$J$2:$J$90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E41E-48FE-AA12-0EFBDF990047}"/>
            </c:ext>
          </c:extLst>
        </c:ser>
        <c:ser>
          <c:idx val="2"/>
          <c:order val="2"/>
          <c:tx>
            <c:v>C</c:v>
          </c:tx>
          <c:spPr>
            <a:ln w="28575">
              <a:noFill/>
            </a:ln>
          </c:spPr>
          <c:xVal>
            <c:numRef>
              <c:f>'Geo. NR DE'!$O$2:$O$90</c:f>
              <c:numCache>
                <c:formatCode>General</c:formatCode>
                <c:ptCount val="89"/>
                <c:pt idx="0">
                  <c:v>3</c:v>
                </c:pt>
                <c:pt idx="1">
                  <c:v>2.0709499999999998</c:v>
                </c:pt>
                <c:pt idx="2">
                  <c:v>1.0781500000000004</c:v>
                </c:pt>
                <c:pt idx="3">
                  <c:v>8.3299999999999486E-3</c:v>
                </c:pt>
                <c:pt idx="4">
                  <c:v>-1.1412399999999989</c:v>
                </c:pt>
                <c:pt idx="5">
                  <c:v>-2.3756800000000009</c:v>
                </c:pt>
                <c:pt idx="6">
                  <c:v>-3.6937799999999985</c:v>
                </c:pt>
                <c:pt idx="7">
                  <c:v>-5.0996899999999989</c:v>
                </c:pt>
                <c:pt idx="8">
                  <c:v>-6.5915299999999988</c:v>
                </c:pt>
                <c:pt idx="9">
                  <c:v>-8.1608799999999952</c:v>
                </c:pt>
                <c:pt idx="10">
                  <c:v>-9.8039800000000028</c:v>
                </c:pt>
                <c:pt idx="11">
                  <c:v>-11.52177</c:v>
                </c:pt>
                <c:pt idx="12">
                  <c:v>-13.301160000000001</c:v>
                </c:pt>
                <c:pt idx="13">
                  <c:v>-15.136089999999999</c:v>
                </c:pt>
                <c:pt idx="14">
                  <c:v>-17.026739999999997</c:v>
                </c:pt>
                <c:pt idx="15">
                  <c:v>-18.962869999999995</c:v>
                </c:pt>
                <c:pt idx="16">
                  <c:v>-20.939600000000002</c:v>
                </c:pt>
                <c:pt idx="17">
                  <c:v>-22.951749999999997</c:v>
                </c:pt>
                <c:pt idx="18">
                  <c:v>-24.993409999999997</c:v>
                </c:pt>
                <c:pt idx="19">
                  <c:v>-27.059459999999994</c:v>
                </c:pt>
                <c:pt idx="20">
                  <c:v>-29.150989999999993</c:v>
                </c:pt>
                <c:pt idx="21">
                  <c:v>-31.257819999999999</c:v>
                </c:pt>
                <c:pt idx="22">
                  <c:v>-33.381099999999996</c:v>
                </c:pt>
                <c:pt idx="23">
                  <c:v>-35.518769999999989</c:v>
                </c:pt>
                <c:pt idx="24">
                  <c:v>-37.662649999999999</c:v>
                </c:pt>
                <c:pt idx="25">
                  <c:v>-39.814889999999998</c:v>
                </c:pt>
                <c:pt idx="26">
                  <c:v>-41.97231</c:v>
                </c:pt>
                <c:pt idx="27">
                  <c:v>-44.132939999999998</c:v>
                </c:pt>
                <c:pt idx="28">
                  <c:v>-46.293779999999998</c:v>
                </c:pt>
                <c:pt idx="29">
                  <c:v>-48.455829999999992</c:v>
                </c:pt>
                <c:pt idx="30">
                  <c:v>-50.613880000000002</c:v>
                </c:pt>
                <c:pt idx="31">
                  <c:v>-52.771140000000003</c:v>
                </c:pt>
                <c:pt idx="32">
                  <c:v>-54.924459999999996</c:v>
                </c:pt>
                <c:pt idx="33">
                  <c:v>-57.072839999999999</c:v>
                </c:pt>
                <c:pt idx="34">
                  <c:v>-59.21528</c:v>
                </c:pt>
                <c:pt idx="35">
                  <c:v>-61.350629999999995</c:v>
                </c:pt>
                <c:pt idx="36">
                  <c:v>-63.476950000000002</c:v>
                </c:pt>
                <c:pt idx="37">
                  <c:v>-65.59720999999999</c:v>
                </c:pt>
                <c:pt idx="38">
                  <c:v>-67.706409999999991</c:v>
                </c:pt>
                <c:pt idx="39">
                  <c:v>-69.806459999999987</c:v>
                </c:pt>
                <c:pt idx="40">
                  <c:v>-71.897419999999997</c:v>
                </c:pt>
                <c:pt idx="41">
                  <c:v>-73.974109999999996</c:v>
                </c:pt>
                <c:pt idx="42">
                  <c:v>-76.038560000000004</c:v>
                </c:pt>
                <c:pt idx="43">
                  <c:v>-78.093859999999992</c:v>
                </c:pt>
                <c:pt idx="44">
                  <c:v>-80.134950000000003</c:v>
                </c:pt>
                <c:pt idx="45">
                  <c:v>-82.160590000000013</c:v>
                </c:pt>
                <c:pt idx="46">
                  <c:v>-84.177079999999989</c:v>
                </c:pt>
                <c:pt idx="47">
                  <c:v>-86.174119999999988</c:v>
                </c:pt>
                <c:pt idx="48">
                  <c:v>-88.155650000000009</c:v>
                </c:pt>
                <c:pt idx="49">
                  <c:v>-90.124999999999986</c:v>
                </c:pt>
                <c:pt idx="50">
                  <c:v>-92.07477999999999</c:v>
                </c:pt>
                <c:pt idx="51">
                  <c:v>-94.012199999999993</c:v>
                </c:pt>
                <c:pt idx="52">
                  <c:v>-95.930049999999994</c:v>
                </c:pt>
                <c:pt idx="53">
                  <c:v>-97.829419999999999</c:v>
                </c:pt>
                <c:pt idx="54">
                  <c:v>-99.712189999999993</c:v>
                </c:pt>
                <c:pt idx="55">
                  <c:v>-101.57747999999999</c:v>
                </c:pt>
                <c:pt idx="56">
                  <c:v>-103.42201999999999</c:v>
                </c:pt>
                <c:pt idx="57">
                  <c:v>-105.24913999999998</c:v>
                </c:pt>
                <c:pt idx="58">
                  <c:v>-107.05645</c:v>
                </c:pt>
                <c:pt idx="59">
                  <c:v>-108.84318999999999</c:v>
                </c:pt>
                <c:pt idx="60">
                  <c:v>-110.61012000000001</c:v>
                </c:pt>
                <c:pt idx="61">
                  <c:v>-112.35642</c:v>
                </c:pt>
                <c:pt idx="62">
                  <c:v>-114.07987999999997</c:v>
                </c:pt>
                <c:pt idx="63">
                  <c:v>-115.78358999999999</c:v>
                </c:pt>
                <c:pt idx="64">
                  <c:v>-117.46655</c:v>
                </c:pt>
                <c:pt idx="65">
                  <c:v>-119.12452</c:v>
                </c:pt>
                <c:pt idx="66">
                  <c:v>-120.76179999999999</c:v>
                </c:pt>
                <c:pt idx="67">
                  <c:v>-122.37605999999998</c:v>
                </c:pt>
                <c:pt idx="68">
                  <c:v>-123.96754</c:v>
                </c:pt>
                <c:pt idx="69">
                  <c:v>-125.53297000000001</c:v>
                </c:pt>
                <c:pt idx="70">
                  <c:v>-127.07852999999999</c:v>
                </c:pt>
                <c:pt idx="71">
                  <c:v>-128.60112999999998</c:v>
                </c:pt>
                <c:pt idx="72">
                  <c:v>-130.09774000000002</c:v>
                </c:pt>
                <c:pt idx="73">
                  <c:v>-131.56924000000001</c:v>
                </c:pt>
                <c:pt idx="74">
                  <c:v>-133.01777999999999</c:v>
                </c:pt>
                <c:pt idx="75">
                  <c:v>-134.44021000000001</c:v>
                </c:pt>
                <c:pt idx="76">
                  <c:v>-135.84062</c:v>
                </c:pt>
                <c:pt idx="77">
                  <c:v>-137.21283</c:v>
                </c:pt>
                <c:pt idx="78">
                  <c:v>-138.56196</c:v>
                </c:pt>
                <c:pt idx="79">
                  <c:v>-139.88900999999998</c:v>
                </c:pt>
                <c:pt idx="80">
                  <c:v>-141.18570999999997</c:v>
                </c:pt>
                <c:pt idx="81">
                  <c:v>-142.45927</c:v>
                </c:pt>
                <c:pt idx="82">
                  <c:v>-143.70872</c:v>
                </c:pt>
                <c:pt idx="83">
                  <c:v>-144.93387999999999</c:v>
                </c:pt>
                <c:pt idx="84">
                  <c:v>-146.13374999999999</c:v>
                </c:pt>
                <c:pt idx="85">
                  <c:v>-147.30741999999998</c:v>
                </c:pt>
                <c:pt idx="86">
                  <c:v>-148.45976999999999</c:v>
                </c:pt>
                <c:pt idx="87">
                  <c:v>-149.58679999999998</c:v>
                </c:pt>
                <c:pt idx="88">
                  <c:v>-150.69054</c:v>
                </c:pt>
              </c:numCache>
            </c:numRef>
          </c:xVal>
          <c:yVal>
            <c:numRef>
              <c:f>'Geo. NR DE'!$P$2:$P$90</c:f>
              <c:numCache>
                <c:formatCode>General</c:formatCode>
                <c:ptCount val="89"/>
                <c:pt idx="0">
                  <c:v>-104.5</c:v>
                </c:pt>
                <c:pt idx="1">
                  <c:v>-103.94166</c:v>
                </c:pt>
                <c:pt idx="2">
                  <c:v>-103.30199999999999</c:v>
                </c:pt>
                <c:pt idx="3">
                  <c:v>-102.58481</c:v>
                </c:pt>
                <c:pt idx="4">
                  <c:v>-101.8103</c:v>
                </c:pt>
                <c:pt idx="5">
                  <c:v>-100.98428999999999</c:v>
                </c:pt>
                <c:pt idx="6">
                  <c:v>-100.12489999999998</c:v>
                </c:pt>
                <c:pt idx="7">
                  <c:v>-99.240099999999984</c:v>
                </c:pt>
                <c:pt idx="8">
                  <c:v>-98.334710000000015</c:v>
                </c:pt>
                <c:pt idx="9">
                  <c:v>-97.427969999999988</c:v>
                </c:pt>
                <c:pt idx="10">
                  <c:v>-96.516519999999986</c:v>
                </c:pt>
                <c:pt idx="11">
                  <c:v>-95.616839999999996</c:v>
                </c:pt>
                <c:pt idx="12">
                  <c:v>-94.72448</c:v>
                </c:pt>
                <c:pt idx="13">
                  <c:v>-93.845529999999997</c:v>
                </c:pt>
                <c:pt idx="14">
                  <c:v>-92.982109999999992</c:v>
                </c:pt>
                <c:pt idx="15">
                  <c:v>-92.136189999999985</c:v>
                </c:pt>
                <c:pt idx="16">
                  <c:v>-91.303589999999986</c:v>
                </c:pt>
                <c:pt idx="17">
                  <c:v>-90.490579999999994</c:v>
                </c:pt>
                <c:pt idx="18">
                  <c:v>-89.687829999999991</c:v>
                </c:pt>
                <c:pt idx="19">
                  <c:v>-88.899519999999981</c:v>
                </c:pt>
                <c:pt idx="20">
                  <c:v>-88.123709999999988</c:v>
                </c:pt>
                <c:pt idx="21">
                  <c:v>-87.357280000000017</c:v>
                </c:pt>
                <c:pt idx="22">
                  <c:v>-86.596199999999996</c:v>
                </c:pt>
                <c:pt idx="23">
                  <c:v>-85.839559999999977</c:v>
                </c:pt>
                <c:pt idx="24">
                  <c:v>-85.086239999999989</c:v>
                </c:pt>
                <c:pt idx="25">
                  <c:v>-84.330209999999994</c:v>
                </c:pt>
                <c:pt idx="26">
                  <c:v>-83.577739999999991</c:v>
                </c:pt>
                <c:pt idx="27">
                  <c:v>-82.820589999999996</c:v>
                </c:pt>
                <c:pt idx="28">
                  <c:v>-82.056759999999983</c:v>
                </c:pt>
                <c:pt idx="29">
                  <c:v>-81.285250000000005</c:v>
                </c:pt>
                <c:pt idx="30">
                  <c:v>-80.508179999999996</c:v>
                </c:pt>
                <c:pt idx="31">
                  <c:v>-79.718429999999998</c:v>
                </c:pt>
                <c:pt idx="32">
                  <c:v>-78.917029999999983</c:v>
                </c:pt>
                <c:pt idx="33">
                  <c:v>-78.102979999999988</c:v>
                </c:pt>
                <c:pt idx="34">
                  <c:v>-77.273279999999986</c:v>
                </c:pt>
                <c:pt idx="35">
                  <c:v>-76.429959999999994</c:v>
                </c:pt>
                <c:pt idx="36">
                  <c:v>-75.568929999999995</c:v>
                </c:pt>
                <c:pt idx="37">
                  <c:v>-74.693430000000006</c:v>
                </c:pt>
                <c:pt idx="38">
                  <c:v>-73.795069999999996</c:v>
                </c:pt>
                <c:pt idx="39">
                  <c:v>-72.88018000000001</c:v>
                </c:pt>
                <c:pt idx="40">
                  <c:v>-71.945669999999978</c:v>
                </c:pt>
                <c:pt idx="41">
                  <c:v>-70.988420000000005</c:v>
                </c:pt>
                <c:pt idx="42">
                  <c:v>-70.01258</c:v>
                </c:pt>
                <c:pt idx="43">
                  <c:v>-69.015209999999982</c:v>
                </c:pt>
                <c:pt idx="44">
                  <c:v>-67.991009999999989</c:v>
                </c:pt>
                <c:pt idx="45">
                  <c:v>-66.949339999999992</c:v>
                </c:pt>
                <c:pt idx="46">
                  <c:v>-65.884140000000002</c:v>
                </c:pt>
                <c:pt idx="47">
                  <c:v>-64.792079999999999</c:v>
                </c:pt>
                <c:pt idx="48">
                  <c:v>-63.682639999999992</c:v>
                </c:pt>
                <c:pt idx="49">
                  <c:v>-62.544520000000006</c:v>
                </c:pt>
                <c:pt idx="50">
                  <c:v>-61.382720000000006</c:v>
                </c:pt>
                <c:pt idx="51">
                  <c:v>-60.198509999999985</c:v>
                </c:pt>
                <c:pt idx="52">
                  <c:v>-58.989619999999988</c:v>
                </c:pt>
                <c:pt idx="53">
                  <c:v>-57.75410999999999</c:v>
                </c:pt>
                <c:pt idx="54">
                  <c:v>-56.497159999999987</c:v>
                </c:pt>
                <c:pt idx="55">
                  <c:v>-55.213589999999996</c:v>
                </c:pt>
                <c:pt idx="56">
                  <c:v>-53.909610000000008</c:v>
                </c:pt>
                <c:pt idx="57">
                  <c:v>-52.574919999999999</c:v>
                </c:pt>
                <c:pt idx="58">
                  <c:v>-51.221909999999994</c:v>
                </c:pt>
                <c:pt idx="59">
                  <c:v>-49.839219999999983</c:v>
                </c:pt>
                <c:pt idx="60">
                  <c:v>-48.437209999999993</c:v>
                </c:pt>
                <c:pt idx="61">
                  <c:v>-47.007609999999993</c:v>
                </c:pt>
                <c:pt idx="62">
                  <c:v>-45.554539999999996</c:v>
                </c:pt>
                <c:pt idx="63">
                  <c:v>-44.078060000000001</c:v>
                </c:pt>
                <c:pt idx="64">
                  <c:v>-42.578169999999993</c:v>
                </c:pt>
                <c:pt idx="65">
                  <c:v>-41.055839999999996</c:v>
                </c:pt>
                <c:pt idx="66">
                  <c:v>-39.506009999999996</c:v>
                </c:pt>
                <c:pt idx="67">
                  <c:v>-37.938979999999994</c:v>
                </c:pt>
                <c:pt idx="68">
                  <c:v>-36.343389999999999</c:v>
                </c:pt>
                <c:pt idx="69">
                  <c:v>-34.727450000000005</c:v>
                </c:pt>
                <c:pt idx="70">
                  <c:v>-33.090279999999993</c:v>
                </c:pt>
                <c:pt idx="71">
                  <c:v>-31.43081999999999</c:v>
                </c:pt>
                <c:pt idx="72">
                  <c:v>-29.746919999999999</c:v>
                </c:pt>
                <c:pt idx="73">
                  <c:v>-28.042759999999998</c:v>
                </c:pt>
                <c:pt idx="74">
                  <c:v>-26.316310000000001</c:v>
                </c:pt>
                <c:pt idx="75">
                  <c:v>-24.568599999999996</c:v>
                </c:pt>
                <c:pt idx="76">
                  <c:v>-22.800689999999999</c:v>
                </c:pt>
                <c:pt idx="77">
                  <c:v>-21.010459999999995</c:v>
                </c:pt>
                <c:pt idx="78">
                  <c:v>-19.201119999999996</c:v>
                </c:pt>
                <c:pt idx="79">
                  <c:v>-17.372670000000003</c:v>
                </c:pt>
                <c:pt idx="80">
                  <c:v>-15.523930000000005</c:v>
                </c:pt>
                <c:pt idx="81">
                  <c:v>-13.657169999999999</c:v>
                </c:pt>
                <c:pt idx="82">
                  <c:v>-11.767149999999999</c:v>
                </c:pt>
                <c:pt idx="83">
                  <c:v>-9.8611400000000042</c:v>
                </c:pt>
                <c:pt idx="84">
                  <c:v>-7.9391399999999948</c:v>
                </c:pt>
                <c:pt idx="85">
                  <c:v>-5.9918200000000006</c:v>
                </c:pt>
                <c:pt idx="86">
                  <c:v>-4.0327500000000001</c:v>
                </c:pt>
                <c:pt idx="87">
                  <c:v>-2.0535399999999928</c:v>
                </c:pt>
                <c:pt idx="88">
                  <c:v>-5.5340000000002831E-2</c:v>
                </c:pt>
              </c:numCache>
            </c:numRef>
          </c:yVal>
          <c:smooth val="0"/>
          <c:extLst>
            <c:ext xmlns:c16="http://schemas.microsoft.com/office/drawing/2014/chart" uri="{C3380CC4-5D6E-409C-BE32-E72D297353CC}">
              <c16:uniqueId val="{00000002-E41E-48FE-AA12-0EFBDF990047}"/>
            </c:ext>
          </c:extLst>
        </c:ser>
        <c:ser>
          <c:idx val="3"/>
          <c:order val="3"/>
          <c:tx>
            <c:v>D</c:v>
          </c:tx>
          <c:spPr>
            <a:ln w="28575">
              <a:noFill/>
            </a:ln>
          </c:spPr>
          <c:xVal>
            <c:numRef>
              <c:f>'Geo. NR DE'!$Q$2:$Q$90</c:f>
              <c:numCache>
                <c:formatCode>General</c:formatCode>
                <c:ptCount val="89"/>
                <c:pt idx="0">
                  <c:v>22</c:v>
                </c:pt>
                <c:pt idx="1">
                  <c:v>21.067909999999998</c:v>
                </c:pt>
                <c:pt idx="2">
                  <c:v>20.066749999999999</c:v>
                </c:pt>
                <c:pt idx="3">
                  <c:v>18.982110000000002</c:v>
                </c:pt>
                <c:pt idx="4">
                  <c:v>17.8124</c:v>
                </c:pt>
                <c:pt idx="5">
                  <c:v>16.551739999999995</c:v>
                </c:pt>
                <c:pt idx="6">
                  <c:v>15.202100000000002</c:v>
                </c:pt>
                <c:pt idx="7">
                  <c:v>13.758950000000002</c:v>
                </c:pt>
                <c:pt idx="8">
                  <c:v>12.223410000000001</c:v>
                </c:pt>
                <c:pt idx="9">
                  <c:v>10.605420000000002</c:v>
                </c:pt>
                <c:pt idx="10">
                  <c:v>8.9072199999999953</c:v>
                </c:pt>
                <c:pt idx="11">
                  <c:v>7.1293900000000008</c:v>
                </c:pt>
                <c:pt idx="12">
                  <c:v>5.2838799999999999</c:v>
                </c:pt>
                <c:pt idx="13">
                  <c:v>3.3771300000000011</c:v>
                </c:pt>
                <c:pt idx="14">
                  <c:v>1.4089600000000004</c:v>
                </c:pt>
                <c:pt idx="15">
                  <c:v>-0.6100099999999955</c:v>
                </c:pt>
                <c:pt idx="16">
                  <c:v>-2.6756600000000006</c:v>
                </c:pt>
                <c:pt idx="17">
                  <c:v>-4.7816699999999983</c:v>
                </c:pt>
                <c:pt idx="18">
                  <c:v>-6.9232699999999952</c:v>
                </c:pt>
                <c:pt idx="19">
                  <c:v>-9.0945799999999934</c:v>
                </c:pt>
                <c:pt idx="20">
                  <c:v>-11.296689999999991</c:v>
                </c:pt>
                <c:pt idx="21">
                  <c:v>-13.519419999999993</c:v>
                </c:pt>
                <c:pt idx="22">
                  <c:v>-15.764299999999999</c:v>
                </c:pt>
                <c:pt idx="23">
                  <c:v>-18.028889999999993</c:v>
                </c:pt>
                <c:pt idx="24">
                  <c:v>-20.305009999999999</c:v>
                </c:pt>
                <c:pt idx="25">
                  <c:v>-22.595190000000002</c:v>
                </c:pt>
                <c:pt idx="26">
                  <c:v>-24.895109999999999</c:v>
                </c:pt>
                <c:pt idx="27">
                  <c:v>-27.203559999999996</c:v>
                </c:pt>
                <c:pt idx="28">
                  <c:v>-29.51754</c:v>
                </c:pt>
                <c:pt idx="29">
                  <c:v>-31.838049999999996</c:v>
                </c:pt>
                <c:pt idx="30">
                  <c:v>-34.159120000000001</c:v>
                </c:pt>
                <c:pt idx="31">
                  <c:v>-36.484719999999996</c:v>
                </c:pt>
                <c:pt idx="32">
                  <c:v>-38.811319999999995</c:v>
                </c:pt>
                <c:pt idx="33">
                  <c:v>-41.137919999999994</c:v>
                </c:pt>
                <c:pt idx="34">
                  <c:v>-43.463520000000003</c:v>
                </c:pt>
                <c:pt idx="35">
                  <c:v>-45.78658999999999</c:v>
                </c:pt>
                <c:pt idx="36">
                  <c:v>-48.105570000000007</c:v>
                </c:pt>
                <c:pt idx="37">
                  <c:v>-50.422669999999997</c:v>
                </c:pt>
                <c:pt idx="38">
                  <c:v>-52.73402999999999</c:v>
                </c:pt>
                <c:pt idx="39">
                  <c:v>-55.040419999999983</c:v>
                </c:pt>
                <c:pt idx="40">
                  <c:v>-57.342280000000002</c:v>
                </c:pt>
                <c:pt idx="41">
                  <c:v>-59.634429999999995</c:v>
                </c:pt>
                <c:pt idx="42">
                  <c:v>-61.918520000000001</c:v>
                </c:pt>
                <c:pt idx="43">
                  <c:v>-64.197639999999993</c:v>
                </c:pt>
                <c:pt idx="44">
                  <c:v>-66.467489999999998</c:v>
                </c:pt>
                <c:pt idx="45">
                  <c:v>-68.725310000000007</c:v>
                </c:pt>
                <c:pt idx="46">
                  <c:v>-70.978159999999974</c:v>
                </c:pt>
                <c:pt idx="47">
                  <c:v>-73.216119999999989</c:v>
                </c:pt>
                <c:pt idx="48">
                  <c:v>-75.441609999999997</c:v>
                </c:pt>
                <c:pt idx="49">
                  <c:v>-77.659479999999988</c:v>
                </c:pt>
                <c:pt idx="50">
                  <c:v>-79.861579999999989</c:v>
                </c:pt>
                <c:pt idx="51">
                  <c:v>-82.054739999999995</c:v>
                </c:pt>
                <c:pt idx="52">
                  <c:v>-84.232129999999998</c:v>
                </c:pt>
                <c:pt idx="53">
                  <c:v>-86.394840000000002</c:v>
                </c:pt>
                <c:pt idx="54">
                  <c:v>-88.543989999999994</c:v>
                </c:pt>
                <c:pt idx="55">
                  <c:v>-90.679459999999992</c:v>
                </c:pt>
                <c:pt idx="56">
                  <c:v>-92.796839999999989</c:v>
                </c:pt>
                <c:pt idx="57">
                  <c:v>-94.90097999999999</c:v>
                </c:pt>
                <c:pt idx="58">
                  <c:v>-96.987589999999997</c:v>
                </c:pt>
                <c:pt idx="59">
                  <c:v>-99.057429999999982</c:v>
                </c:pt>
                <c:pt idx="60">
                  <c:v>-101.10974</c:v>
                </c:pt>
                <c:pt idx="61">
                  <c:v>-103.14484</c:v>
                </c:pt>
                <c:pt idx="62">
                  <c:v>-105.15975999999998</c:v>
                </c:pt>
                <c:pt idx="63">
                  <c:v>-107.15759</c:v>
                </c:pt>
                <c:pt idx="64">
                  <c:v>-109.13732999999999</c:v>
                </c:pt>
                <c:pt idx="65">
                  <c:v>-111.09436000000001</c:v>
                </c:pt>
                <c:pt idx="66">
                  <c:v>-113.03373999999999</c:v>
                </c:pt>
                <c:pt idx="67">
                  <c:v>-114.95161999999999</c:v>
                </c:pt>
                <c:pt idx="68">
                  <c:v>-116.84976</c:v>
                </c:pt>
                <c:pt idx="69">
                  <c:v>-118.72375</c:v>
                </c:pt>
                <c:pt idx="70">
                  <c:v>-120.57976999999998</c:v>
                </c:pt>
                <c:pt idx="71">
                  <c:v>-122.41472999999999</c:v>
                </c:pt>
                <c:pt idx="72">
                  <c:v>-124.22598000000001</c:v>
                </c:pt>
                <c:pt idx="73">
                  <c:v>-126.01364000000001</c:v>
                </c:pt>
                <c:pt idx="74">
                  <c:v>-127.78023999999999</c:v>
                </c:pt>
                <c:pt idx="75">
                  <c:v>-129.52225000000001</c:v>
                </c:pt>
                <c:pt idx="76">
                  <c:v>-131.24375999999998</c:v>
                </c:pt>
                <c:pt idx="77">
                  <c:v>-132.93858999999998</c:v>
                </c:pt>
                <c:pt idx="78">
                  <c:v>-134.61148</c:v>
                </c:pt>
                <c:pt idx="79">
                  <c:v>-136.26343</c:v>
                </c:pt>
                <c:pt idx="80">
                  <c:v>-137.88616999999999</c:v>
                </c:pt>
                <c:pt idx="81">
                  <c:v>-139.48652999999999</c:v>
                </c:pt>
                <c:pt idx="82">
                  <c:v>-141.0643</c:v>
                </c:pt>
                <c:pt idx="83">
                  <c:v>-142.61815999999999</c:v>
                </c:pt>
                <c:pt idx="84">
                  <c:v>-144.14711</c:v>
                </c:pt>
                <c:pt idx="85">
                  <c:v>-145.65137999999999</c:v>
                </c:pt>
                <c:pt idx="86">
                  <c:v>-147.13395</c:v>
                </c:pt>
                <c:pt idx="87">
                  <c:v>-148.59196</c:v>
                </c:pt>
                <c:pt idx="88">
                  <c:v>-150.02706000000001</c:v>
                </c:pt>
              </c:numCache>
            </c:numRef>
          </c:xVal>
          <c:yVal>
            <c:numRef>
              <c:f>'Geo. NR DE'!$R$2:$R$90</c:f>
              <c:numCache>
                <c:formatCode>General</c:formatCode>
                <c:ptCount val="89"/>
                <c:pt idx="0">
                  <c:v>-104.5</c:v>
                </c:pt>
                <c:pt idx="1">
                  <c:v>-104.2734</c:v>
                </c:pt>
                <c:pt idx="2">
                  <c:v>-103.96509999999999</c:v>
                </c:pt>
                <c:pt idx="3">
                  <c:v>-103.57926999999999</c:v>
                </c:pt>
                <c:pt idx="4">
                  <c:v>-103.13574</c:v>
                </c:pt>
                <c:pt idx="5">
                  <c:v>-102.64032999999998</c:v>
                </c:pt>
                <c:pt idx="6">
                  <c:v>-102.11077999999999</c:v>
                </c:pt>
                <c:pt idx="7">
                  <c:v>-101.55543999999999</c:v>
                </c:pt>
                <c:pt idx="8">
                  <c:v>-100.97913000000001</c:v>
                </c:pt>
                <c:pt idx="9">
                  <c:v>-100.40033</c:v>
                </c:pt>
                <c:pt idx="10">
                  <c:v>-99.815679999999986</c:v>
                </c:pt>
                <c:pt idx="11">
                  <c:v>-99.242419999999996</c:v>
                </c:pt>
                <c:pt idx="12">
                  <c:v>-98.674959999999999</c:v>
                </c:pt>
                <c:pt idx="13">
                  <c:v>-98.119389999999996</c:v>
                </c:pt>
                <c:pt idx="14">
                  <c:v>-97.578589999999991</c:v>
                </c:pt>
                <c:pt idx="15">
                  <c:v>-97.053769999999986</c:v>
                </c:pt>
                <c:pt idx="16">
                  <c:v>-96.540749999999974</c:v>
                </c:pt>
                <c:pt idx="17">
                  <c:v>-96.0458</c:v>
                </c:pt>
                <c:pt idx="18">
                  <c:v>-95.559209999999993</c:v>
                </c:pt>
                <c:pt idx="19">
                  <c:v>-95.085159999999973</c:v>
                </c:pt>
                <c:pt idx="20">
                  <c:v>-94.622089999999986</c:v>
                </c:pt>
                <c:pt idx="21">
                  <c:v>-94.166120000000006</c:v>
                </c:pt>
                <c:pt idx="22">
                  <c:v>-93.7136</c:v>
                </c:pt>
                <c:pt idx="23">
                  <c:v>-93.263619999999989</c:v>
                </c:pt>
                <c:pt idx="24">
                  <c:v>-92.814299999999989</c:v>
                </c:pt>
                <c:pt idx="25">
                  <c:v>-92.359989999999996</c:v>
                </c:pt>
                <c:pt idx="26">
                  <c:v>-91.906959999999998</c:v>
                </c:pt>
                <c:pt idx="27">
                  <c:v>-91.446589999999986</c:v>
                </c:pt>
                <c:pt idx="28">
                  <c:v>-90.97687999999998</c:v>
                </c:pt>
                <c:pt idx="29">
                  <c:v>-90.496830000000003</c:v>
                </c:pt>
                <c:pt idx="30">
                  <c:v>-90.008179999999996</c:v>
                </c:pt>
                <c:pt idx="31">
                  <c:v>-89.504190000000008</c:v>
                </c:pt>
                <c:pt idx="32">
                  <c:v>-88.985509999999991</c:v>
                </c:pt>
                <c:pt idx="33">
                  <c:v>-88.451139999999981</c:v>
                </c:pt>
                <c:pt idx="34">
                  <c:v>-87.898079999999993</c:v>
                </c:pt>
                <c:pt idx="35">
                  <c:v>-87.327979999999982</c:v>
                </c:pt>
                <c:pt idx="36">
                  <c:v>-86.736749999999986</c:v>
                </c:pt>
                <c:pt idx="37">
                  <c:v>-86.128010000000017</c:v>
                </c:pt>
                <c:pt idx="38">
                  <c:v>-85.492609999999999</c:v>
                </c:pt>
                <c:pt idx="39">
                  <c:v>-84.837260000000001</c:v>
                </c:pt>
                <c:pt idx="40">
                  <c:v>-84.158869999999979</c:v>
                </c:pt>
                <c:pt idx="41">
                  <c:v>-83.453559999999996</c:v>
                </c:pt>
                <c:pt idx="42">
                  <c:v>-82.725859999999997</c:v>
                </c:pt>
                <c:pt idx="43">
                  <c:v>-81.97320999999998</c:v>
                </c:pt>
                <c:pt idx="44">
                  <c:v>-81.189549999999997</c:v>
                </c:pt>
                <c:pt idx="45">
                  <c:v>-80.384239999999991</c:v>
                </c:pt>
                <c:pt idx="46">
                  <c:v>-79.55198</c:v>
                </c:pt>
                <c:pt idx="47">
                  <c:v>-78.687919999999991</c:v>
                </c:pt>
                <c:pt idx="48">
                  <c:v>-77.802299999999988</c:v>
                </c:pt>
                <c:pt idx="49">
                  <c:v>-76.884200000000007</c:v>
                </c:pt>
                <c:pt idx="50">
                  <c:v>-75.937480000000008</c:v>
                </c:pt>
                <c:pt idx="51">
                  <c:v>-74.964549999999988</c:v>
                </c:pt>
                <c:pt idx="52">
                  <c:v>-73.961999999999989</c:v>
                </c:pt>
                <c:pt idx="53">
                  <c:v>-72.928269999999998</c:v>
                </c:pt>
                <c:pt idx="54">
                  <c:v>-71.868539999999982</c:v>
                </c:pt>
                <c:pt idx="55">
                  <c:v>-70.777630000000002</c:v>
                </c:pt>
                <c:pt idx="56">
                  <c:v>-69.661370000000005</c:v>
                </c:pt>
                <c:pt idx="57">
                  <c:v>-68.509839999999997</c:v>
                </c:pt>
                <c:pt idx="58">
                  <c:v>-67.335049999999995</c:v>
                </c:pt>
                <c:pt idx="59">
                  <c:v>-66.12563999999999</c:v>
                </c:pt>
                <c:pt idx="60">
                  <c:v>-64.891970000000001</c:v>
                </c:pt>
                <c:pt idx="61">
                  <c:v>-63.625769999999996</c:v>
                </c:pt>
                <c:pt idx="62">
                  <c:v>-62.330779999999997</c:v>
                </c:pt>
                <c:pt idx="63">
                  <c:v>-61.007440000000003</c:v>
                </c:pt>
                <c:pt idx="64">
                  <c:v>-59.655749999999998</c:v>
                </c:pt>
                <c:pt idx="65">
                  <c:v>-58.275919999999999</c:v>
                </c:pt>
                <c:pt idx="66">
                  <c:v>-56.863649999999993</c:v>
                </c:pt>
                <c:pt idx="67">
                  <c:v>-55.428859999999993</c:v>
                </c:pt>
                <c:pt idx="68">
                  <c:v>-53.960189999999997</c:v>
                </c:pt>
                <c:pt idx="69">
                  <c:v>-52.465469999999996</c:v>
                </c:pt>
                <c:pt idx="70">
                  <c:v>-50.944579999999995</c:v>
                </c:pt>
                <c:pt idx="71">
                  <c:v>-49.396079999999991</c:v>
                </c:pt>
                <c:pt idx="72">
                  <c:v>-47.817440000000005</c:v>
                </c:pt>
                <c:pt idx="73">
                  <c:v>-46.21284</c:v>
                </c:pt>
                <c:pt idx="74">
                  <c:v>-44.580629999999999</c:v>
                </c:pt>
                <c:pt idx="75">
                  <c:v>-42.921459999999996</c:v>
                </c:pt>
                <c:pt idx="76">
                  <c:v>-41.23677</c:v>
                </c:pt>
                <c:pt idx="77">
                  <c:v>-39.523679999999992</c:v>
                </c:pt>
                <c:pt idx="78">
                  <c:v>-37.786159999999995</c:v>
                </c:pt>
                <c:pt idx="79">
                  <c:v>-36.024210000000004</c:v>
                </c:pt>
                <c:pt idx="80">
                  <c:v>-34.235510000000005</c:v>
                </c:pt>
                <c:pt idx="81">
                  <c:v>-32.423469999999995</c:v>
                </c:pt>
                <c:pt idx="82">
                  <c:v>-30.582470000000001</c:v>
                </c:pt>
                <c:pt idx="83">
                  <c:v>-28.719780000000007</c:v>
                </c:pt>
                <c:pt idx="84">
                  <c:v>-26.8354</c:v>
                </c:pt>
                <c:pt idx="85">
                  <c:v>-24.919620000000002</c:v>
                </c:pt>
                <c:pt idx="86">
                  <c:v>-22.98677</c:v>
                </c:pt>
                <c:pt idx="87">
                  <c:v>-21.027699999999992</c:v>
                </c:pt>
                <c:pt idx="88">
                  <c:v>-19.043940000000003</c:v>
                </c:pt>
              </c:numCache>
            </c:numRef>
          </c:yVal>
          <c:smooth val="0"/>
          <c:extLst>
            <c:ext xmlns:c16="http://schemas.microsoft.com/office/drawing/2014/chart" uri="{C3380CC4-5D6E-409C-BE32-E72D297353CC}">
              <c16:uniqueId val="{00000003-E41E-48FE-AA12-0EFBDF990047}"/>
            </c:ext>
          </c:extLst>
        </c:ser>
        <c:ser>
          <c:idx val="4"/>
          <c:order val="4"/>
          <c:tx>
            <c:v>E</c:v>
          </c:tx>
          <c:spPr>
            <a:ln w="28575">
              <a:noFill/>
            </a:ln>
          </c:spPr>
          <c:xVal>
            <c:numRef>
              <c:f>'Geo. NR DE'!$X$2:$X$89</c:f>
              <c:numCache>
                <c:formatCode>General</c:formatCode>
                <c:ptCount val="88"/>
                <c:pt idx="0">
                  <c:v>21.055084223501833</c:v>
                </c:pt>
                <c:pt idx="1">
                  <c:v>19.890691908248773</c:v>
                </c:pt>
                <c:pt idx="2">
                  <c:v>18.726155427481245</c:v>
                </c:pt>
                <c:pt idx="3">
                  <c:v>17.563921046419644</c:v>
                </c:pt>
                <c:pt idx="4">
                  <c:v>16.34940495103211</c:v>
                </c:pt>
                <c:pt idx="5">
                  <c:v>15.090721767869381</c:v>
                </c:pt>
                <c:pt idx="6">
                  <c:v>13.765547537952344</c:v>
                </c:pt>
                <c:pt idx="7">
                  <c:v>12.353424626040207</c:v>
                </c:pt>
                <c:pt idx="8">
                  <c:v>10.876110761134155</c:v>
                </c:pt>
                <c:pt idx="9">
                  <c:v>9.3033209117161952</c:v>
                </c:pt>
                <c:pt idx="10">
                  <c:v>7.6796618651203739</c:v>
                </c:pt>
                <c:pt idx="11">
                  <c:v>5.953783255729042</c:v>
                </c:pt>
                <c:pt idx="12">
                  <c:v>4.1649295435231721</c:v>
                </c:pt>
                <c:pt idx="13">
                  <c:v>2.3173180379368317</c:v>
                </c:pt>
                <c:pt idx="14">
                  <c:v>0.40262611330974241</c:v>
                </c:pt>
                <c:pt idx="15">
                  <c:v>-1.5741507076204559</c:v>
                </c:pt>
                <c:pt idx="16">
                  <c:v>-3.5907980770984937</c:v>
                </c:pt>
                <c:pt idx="17">
                  <c:v>-5.6679166721502856</c:v>
                </c:pt>
                <c:pt idx="18">
                  <c:v>-7.7764702565778085</c:v>
                </c:pt>
                <c:pt idx="19">
                  <c:v>-9.9177161936081646</c:v>
                </c:pt>
                <c:pt idx="20">
                  <c:v>-12.10050951787969</c:v>
                </c:pt>
                <c:pt idx="21">
                  <c:v>-14.309835847143367</c:v>
                </c:pt>
                <c:pt idx="22">
                  <c:v>-16.543869746716297</c:v>
                </c:pt>
                <c:pt idx="23">
                  <c:v>-18.803564491367016</c:v>
                </c:pt>
                <c:pt idx="24">
                  <c:v>-21.083335697361292</c:v>
                </c:pt>
                <c:pt idx="25">
                  <c:v>-23.368241298817402</c:v>
                </c:pt>
                <c:pt idx="26">
                  <c:v>-25.67741761569664</c:v>
                </c:pt>
                <c:pt idx="27">
                  <c:v>-27.999283643053072</c:v>
                </c:pt>
                <c:pt idx="28">
                  <c:v>-30.327872548755398</c:v>
                </c:pt>
                <c:pt idx="29">
                  <c:v>-32.662097873484193</c:v>
                </c:pt>
                <c:pt idx="30">
                  <c:v>-35.006310002307409</c:v>
                </c:pt>
                <c:pt idx="31">
                  <c:v>-37.355092560302737</c:v>
                </c:pt>
                <c:pt idx="32">
                  <c:v>-39.706720338818343</c:v>
                </c:pt>
                <c:pt idx="33">
                  <c:v>-42.063365982913076</c:v>
                </c:pt>
                <c:pt idx="34">
                  <c:v>-44.416864128795744</c:v>
                </c:pt>
                <c:pt idx="35">
                  <c:v>-46.774789153129881</c:v>
                </c:pt>
                <c:pt idx="36">
                  <c:v>-49.12194544838043</c:v>
                </c:pt>
                <c:pt idx="37">
                  <c:v>-51.482948423750216</c:v>
                </c:pt>
                <c:pt idx="38">
                  <c:v>-53.827332197111538</c:v>
                </c:pt>
                <c:pt idx="39">
                  <c:v>-56.171190499077007</c:v>
                </c:pt>
                <c:pt idx="40">
                  <c:v>-58.518673793185236</c:v>
                </c:pt>
                <c:pt idx="41">
                  <c:v>-60.8486750373376</c:v>
                </c:pt>
                <c:pt idx="42">
                  <c:v>-63.172841943142473</c:v>
                </c:pt>
                <c:pt idx="43">
                  <c:v>-65.503021555912369</c:v>
                </c:pt>
                <c:pt idx="44">
                  <c:v>-67.811275241623676</c:v>
                </c:pt>
                <c:pt idx="45">
                  <c:v>-70.111448960343168</c:v>
                </c:pt>
                <c:pt idx="46">
                  <c:v>-72.418877358949814</c:v>
                </c:pt>
                <c:pt idx="47">
                  <c:v>-74.695092563406789</c:v>
                </c:pt>
                <c:pt idx="48">
                  <c:v>-76.971530339188632</c:v>
                </c:pt>
                <c:pt idx="49">
                  <c:v>-79.239333268978115</c:v>
                </c:pt>
                <c:pt idx="50">
                  <c:v>-81.483616744529456</c:v>
                </c:pt>
                <c:pt idx="51">
                  <c:v>-83.727671538539894</c:v>
                </c:pt>
                <c:pt idx="52">
                  <c:v>-85.957124110316528</c:v>
                </c:pt>
                <c:pt idx="53">
                  <c:v>-88.163842367534457</c:v>
                </c:pt>
                <c:pt idx="54">
                  <c:v>-90.363703555119713</c:v>
                </c:pt>
                <c:pt idx="55">
                  <c:v>-92.544865557586604</c:v>
                </c:pt>
                <c:pt idx="56">
                  <c:v>-94.717152744517804</c:v>
                </c:pt>
                <c:pt idx="57">
                  <c:v>-96.863384946099558</c:v>
                </c:pt>
                <c:pt idx="58">
                  <c:v>-99.005567604224055</c:v>
                </c:pt>
                <c:pt idx="59">
                  <c:v>-101.1182177117182</c:v>
                </c:pt>
                <c:pt idx="60">
                  <c:v>-103.2228459533295</c:v>
                </c:pt>
                <c:pt idx="61">
                  <c:v>-105.30749728067322</c:v>
                </c:pt>
                <c:pt idx="62">
                  <c:v>-107.36867450795509</c:v>
                </c:pt>
                <c:pt idx="63">
                  <c:v>-109.41306383229626</c:v>
                </c:pt>
                <c:pt idx="64">
                  <c:v>-111.44227528900194</c:v>
                </c:pt>
                <c:pt idx="65">
                  <c:v>-113.44902213432945</c:v>
                </c:pt>
                <c:pt idx="66">
                  <c:v>-115.4298691415203</c:v>
                </c:pt>
                <c:pt idx="67">
                  <c:v>-117.39941883855195</c:v>
                </c:pt>
                <c:pt idx="68">
                  <c:v>-119.34398730055015</c:v>
                </c:pt>
                <c:pt idx="69">
                  <c:v>-121.25902520726284</c:v>
                </c:pt>
                <c:pt idx="70">
                  <c:v>-123.159499469566</c:v>
                </c:pt>
                <c:pt idx="71">
                  <c:v>-125.04289387212179</c:v>
                </c:pt>
                <c:pt idx="72">
                  <c:v>-126.89788619355912</c:v>
                </c:pt>
                <c:pt idx="73">
                  <c:v>-128.72810911952024</c:v>
                </c:pt>
                <c:pt idx="74">
                  <c:v>-130.53895908650901</c:v>
                </c:pt>
                <c:pt idx="75">
                  <c:v>-132.31993922649474</c:v>
                </c:pt>
                <c:pt idx="76">
                  <c:v>-134.08730132215354</c:v>
                </c:pt>
                <c:pt idx="77">
                  <c:v>-135.82010070718189</c:v>
                </c:pt>
                <c:pt idx="78">
                  <c:v>-137.52952810294468</c:v>
                </c:pt>
                <c:pt idx="79">
                  <c:v>-139.22595113658343</c:v>
                </c:pt>
                <c:pt idx="80">
                  <c:v>-140.88428887173589</c:v>
                </c:pt>
                <c:pt idx="81">
                  <c:v>-142.52374389230954</c:v>
                </c:pt>
                <c:pt idx="82">
                  <c:v>-144.13587227450233</c:v>
                </c:pt>
                <c:pt idx="83">
                  <c:v>-145.72431649037145</c:v>
                </c:pt>
                <c:pt idx="84">
                  <c:v>-147.29316957850858</c:v>
                </c:pt>
                <c:pt idx="85">
                  <c:v>-148.82523580815359</c:v>
                </c:pt>
                <c:pt idx="86">
                  <c:v>-150.34280644203858</c:v>
                </c:pt>
                <c:pt idx="87">
                  <c:v>-151.83282694001863</c:v>
                </c:pt>
              </c:numCache>
            </c:numRef>
          </c:xVal>
          <c:yVal>
            <c:numRef>
              <c:f>'Geo. NR DE'!$Y$2:$Y$89</c:f>
              <c:numCache>
                <c:formatCode>General</c:formatCode>
                <c:ptCount val="88"/>
                <c:pt idx="0">
                  <c:v>-108.38678970042436</c:v>
                </c:pt>
                <c:pt idx="1">
                  <c:v>-108.09624678799106</c:v>
                </c:pt>
                <c:pt idx="2">
                  <c:v>-107.73376106092512</c:v>
                </c:pt>
                <c:pt idx="3">
                  <c:v>-107.31942241560321</c:v>
                </c:pt>
                <c:pt idx="4">
                  <c:v>-106.85859448099914</c:v>
                </c:pt>
                <c:pt idx="5">
                  <c:v>-106.36396071818108</c:v>
                </c:pt>
                <c:pt idx="6">
                  <c:v>-105.84391769151162</c:v>
                </c:pt>
                <c:pt idx="7">
                  <c:v>-105.30036969535546</c:v>
                </c:pt>
                <c:pt idx="8">
                  <c:v>-104.74539934259244</c:v>
                </c:pt>
                <c:pt idx="9">
                  <c:v>-104.18246404895839</c:v>
                </c:pt>
                <c:pt idx="10">
                  <c:v>-103.62266056542067</c:v>
                </c:pt>
                <c:pt idx="11">
                  <c:v>-103.06576261907361</c:v>
                </c:pt>
                <c:pt idx="12">
                  <c:v>-102.51526596124192</c:v>
                </c:pt>
                <c:pt idx="13">
                  <c:v>-101.97643532058774</c:v>
                </c:pt>
                <c:pt idx="14">
                  <c:v>-101.44993241684959</c:v>
                </c:pt>
                <c:pt idx="15">
                  <c:v>-100.93583551927051</c:v>
                </c:pt>
                <c:pt idx="16">
                  <c:v>-100.43465835791551</c:v>
                </c:pt>
                <c:pt idx="17">
                  <c:v>-99.946385447865808</c:v>
                </c:pt>
                <c:pt idx="18">
                  <c:v>-99.467156944646959</c:v>
                </c:pt>
                <c:pt idx="19">
                  <c:v>-98.999549710640991</c:v>
                </c:pt>
                <c:pt idx="20">
                  <c:v>-98.540491993501377</c:v>
                </c:pt>
                <c:pt idx="21">
                  <c:v>-98.087247744486874</c:v>
                </c:pt>
                <c:pt idx="22">
                  <c:v>-97.636898485968743</c:v>
                </c:pt>
                <c:pt idx="23">
                  <c:v>-97.187888012308179</c:v>
                </c:pt>
                <c:pt idx="24">
                  <c:v>-96.737845476839411</c:v>
                </c:pt>
                <c:pt idx="25">
                  <c:v>-96.28457809168512</c:v>
                </c:pt>
                <c:pt idx="26">
                  <c:v>-95.829713471022998</c:v>
                </c:pt>
                <c:pt idx="27">
                  <c:v>-95.366644066449368</c:v>
                </c:pt>
                <c:pt idx="28">
                  <c:v>-94.893940270206144</c:v>
                </c:pt>
                <c:pt idx="29">
                  <c:v>-94.411027887461259</c:v>
                </c:pt>
                <c:pt idx="30">
                  <c:v>-93.917434289502069</c:v>
                </c:pt>
                <c:pt idx="31">
                  <c:v>-93.408348245546932</c:v>
                </c:pt>
                <c:pt idx="32">
                  <c:v>-92.88400435465077</c:v>
                </c:pt>
                <c:pt idx="33">
                  <c:v>-92.342611409725365</c:v>
                </c:pt>
                <c:pt idx="34">
                  <c:v>-91.782811003826467</c:v>
                </c:pt>
                <c:pt idx="35">
                  <c:v>-91.203991149848932</c:v>
                </c:pt>
                <c:pt idx="36">
                  <c:v>-90.605468256468072</c:v>
                </c:pt>
                <c:pt idx="37">
                  <c:v>-89.984927119167835</c:v>
                </c:pt>
                <c:pt idx="38">
                  <c:v>-89.340296357512926</c:v>
                </c:pt>
                <c:pt idx="39">
                  <c:v>-88.674102201396494</c:v>
                </c:pt>
                <c:pt idx="40">
                  <c:v>-87.98197052749795</c:v>
                </c:pt>
                <c:pt idx="41">
                  <c:v>-87.264807694561583</c:v>
                </c:pt>
                <c:pt idx="42">
                  <c:v>-86.524106498445207</c:v>
                </c:pt>
                <c:pt idx="43">
                  <c:v>-85.754212379460185</c:v>
                </c:pt>
                <c:pt idx="44">
                  <c:v>-84.957074548612042</c:v>
                </c:pt>
                <c:pt idx="45">
                  <c:v>-84.136388555510393</c:v>
                </c:pt>
                <c:pt idx="46">
                  <c:v>-83.283512324879496</c:v>
                </c:pt>
                <c:pt idx="47">
                  <c:v>-82.404456042700232</c:v>
                </c:pt>
                <c:pt idx="48">
                  <c:v>-81.498154942464168</c:v>
                </c:pt>
                <c:pt idx="49">
                  <c:v>-80.558987565084436</c:v>
                </c:pt>
                <c:pt idx="50">
                  <c:v>-79.593843876776532</c:v>
                </c:pt>
                <c:pt idx="51">
                  <c:v>-78.597909336393585</c:v>
                </c:pt>
                <c:pt idx="52">
                  <c:v>-77.570932711948672</c:v>
                </c:pt>
                <c:pt idx="53">
                  <c:v>-76.515836114186257</c:v>
                </c:pt>
                <c:pt idx="54">
                  <c:v>-75.430652094995523</c:v>
                </c:pt>
                <c:pt idx="55">
                  <c:v>-74.316028240125746</c:v>
                </c:pt>
                <c:pt idx="56">
                  <c:v>-73.170272814733181</c:v>
                </c:pt>
                <c:pt idx="57">
                  <c:v>-71.995376806221387</c:v>
                </c:pt>
                <c:pt idx="58">
                  <c:v>-70.788709854248836</c:v>
                </c:pt>
                <c:pt idx="59">
                  <c:v>-69.553927328569628</c:v>
                </c:pt>
                <c:pt idx="60">
                  <c:v>-68.288259626931634</c:v>
                </c:pt>
                <c:pt idx="61">
                  <c:v>-66.990723712363831</c:v>
                </c:pt>
                <c:pt idx="62">
                  <c:v>-65.665550861175532</c:v>
                </c:pt>
                <c:pt idx="63">
                  <c:v>-64.310898459225243</c:v>
                </c:pt>
                <c:pt idx="64">
                  <c:v>-62.924882486563938</c:v>
                </c:pt>
                <c:pt idx="65">
                  <c:v>-61.509426801161098</c:v>
                </c:pt>
                <c:pt idx="66">
                  <c:v>-60.066549489081282</c:v>
                </c:pt>
                <c:pt idx="67">
                  <c:v>-58.59244670593737</c:v>
                </c:pt>
                <c:pt idx="68">
                  <c:v>-57.087302113946393</c:v>
                </c:pt>
                <c:pt idx="69">
                  <c:v>-55.559396247252558</c:v>
                </c:pt>
                <c:pt idx="70">
                  <c:v>-54.001538597013152</c:v>
                </c:pt>
                <c:pt idx="71">
                  <c:v>-52.41149948346721</c:v>
                </c:pt>
                <c:pt idx="72">
                  <c:v>-50.794169294514447</c:v>
                </c:pt>
                <c:pt idx="73">
                  <c:v>-49.150808243390493</c:v>
                </c:pt>
                <c:pt idx="74">
                  <c:v>-47.477088009661244</c:v>
                </c:pt>
                <c:pt idx="75">
                  <c:v>-45.780294551343481</c:v>
                </c:pt>
                <c:pt idx="76">
                  <c:v>-44.050001726894379</c:v>
                </c:pt>
                <c:pt idx="77">
                  <c:v>-42.298008034749309</c:v>
                </c:pt>
                <c:pt idx="78">
                  <c:v>-40.522031939419108</c:v>
                </c:pt>
                <c:pt idx="79">
                  <c:v>-38.711861114876399</c:v>
                </c:pt>
                <c:pt idx="80">
                  <c:v>-36.883392782704149</c:v>
                </c:pt>
                <c:pt idx="81">
                  <c:v>-35.026416747892064</c:v>
                </c:pt>
                <c:pt idx="82">
                  <c:v>-33.144782190680239</c:v>
                </c:pt>
                <c:pt idx="83">
                  <c:v>-31.240056147036935</c:v>
                </c:pt>
                <c:pt idx="84">
                  <c:v>-29.305685232209907</c:v>
                </c:pt>
                <c:pt idx="85">
                  <c:v>-27.354088999402073</c:v>
                </c:pt>
                <c:pt idx="86">
                  <c:v>-25.374915794206771</c:v>
                </c:pt>
                <c:pt idx="87">
                  <c:v>-23.372221588105809</c:v>
                </c:pt>
              </c:numCache>
            </c:numRef>
          </c:yVal>
          <c:smooth val="0"/>
          <c:extLst>
            <c:ext xmlns:c16="http://schemas.microsoft.com/office/drawing/2014/chart" uri="{C3380CC4-5D6E-409C-BE32-E72D297353CC}">
              <c16:uniqueId val="{00000004-E41E-48FE-AA12-0EFBDF990047}"/>
            </c:ext>
          </c:extLst>
        </c:ser>
        <c:ser>
          <c:idx val="5"/>
          <c:order val="5"/>
          <c:tx>
            <c:v>F</c:v>
          </c:tx>
          <c:spPr>
            <a:ln w="28575">
              <a:noFill/>
            </a:ln>
          </c:spPr>
          <c:xVal>
            <c:numRef>
              <c:f>'Geo. NR DE'!$U$7</c:f>
              <c:numCache>
                <c:formatCode>General</c:formatCode>
                <c:ptCount val="1"/>
                <c:pt idx="0">
                  <c:v>21.055084223501833</c:v>
                </c:pt>
              </c:numCache>
            </c:numRef>
          </c:xVal>
          <c:yVal>
            <c:numRef>
              <c:f>'Geo. NR DE'!$T$2</c:f>
              <c:numCache>
                <c:formatCode>General</c:formatCode>
                <c:ptCount val="1"/>
                <c:pt idx="0">
                  <c:v>-108.38678970042436</c:v>
                </c:pt>
              </c:numCache>
            </c:numRef>
          </c:yVal>
          <c:smooth val="0"/>
          <c:extLst>
            <c:ext xmlns:c16="http://schemas.microsoft.com/office/drawing/2014/chart" uri="{C3380CC4-5D6E-409C-BE32-E72D297353CC}">
              <c16:uniqueId val="{00000005-E41E-48FE-AA12-0EFBDF990047}"/>
            </c:ext>
          </c:extLst>
        </c:ser>
        <c:ser>
          <c:idx val="6"/>
          <c:order val="6"/>
          <c:tx>
            <c:v>Sockel</c:v>
          </c:tx>
          <c:spPr>
            <a:ln w="28575">
              <a:noFill/>
            </a:ln>
          </c:spPr>
          <c:xVal>
            <c:numRef>
              <c:f>[1]Tabelle1!$T$19</c:f>
              <c:numCache>
                <c:formatCode>General</c:formatCode>
                <c:ptCount val="1"/>
                <c:pt idx="0">
                  <c:v>1</c:v>
                </c:pt>
              </c:numCache>
            </c:numRef>
          </c:xVal>
          <c:yVal>
            <c:numRef>
              <c:f>[1]Tabelle1!$U$22</c:f>
              <c:numCache>
                <c:formatCode>General</c:formatCode>
                <c:ptCount val="1"/>
                <c:pt idx="0">
                  <c:v>-63.023993418155257</c:v>
                </c:pt>
              </c:numCache>
            </c:numRef>
          </c:yVal>
          <c:smooth val="0"/>
          <c:extLst>
            <c:ext xmlns:c16="http://schemas.microsoft.com/office/drawing/2014/chart" uri="{C3380CC4-5D6E-409C-BE32-E72D297353CC}">
              <c16:uniqueId val="{00000006-E41E-48FE-AA12-0EFBDF990047}"/>
            </c:ext>
          </c:extLst>
        </c:ser>
        <c:ser>
          <c:idx val="7"/>
          <c:order val="7"/>
          <c:tx>
            <c:v>Sockel</c:v>
          </c:tx>
          <c:spPr>
            <a:ln w="28575">
              <a:noFill/>
            </a:ln>
          </c:spPr>
          <c:xVal>
            <c:numRef>
              <c:f>[1]Tabelle1!$T$19</c:f>
              <c:numCache>
                <c:formatCode>General</c:formatCode>
                <c:ptCount val="1"/>
                <c:pt idx="0">
                  <c:v>1</c:v>
                </c:pt>
              </c:numCache>
            </c:numRef>
          </c:xVal>
          <c:yVal>
            <c:numRef>
              <c:f>[1]Tabelle1!$U$22</c:f>
              <c:numCache>
                <c:formatCode>General</c:formatCode>
                <c:ptCount val="1"/>
                <c:pt idx="0">
                  <c:v>-63.023993418155257</c:v>
                </c:pt>
              </c:numCache>
            </c:numRef>
          </c:yVal>
          <c:smooth val="0"/>
          <c:extLst>
            <c:ext xmlns:c16="http://schemas.microsoft.com/office/drawing/2014/chart" uri="{C3380CC4-5D6E-409C-BE32-E72D297353CC}">
              <c16:uniqueId val="{00000007-E41E-48FE-AA12-0EFBDF990047}"/>
            </c:ext>
          </c:extLst>
        </c:ser>
        <c:ser>
          <c:idx val="8"/>
          <c:order val="8"/>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8-E41E-48FE-AA12-0EFBDF990047}"/>
            </c:ext>
          </c:extLst>
        </c:ser>
        <c:dLbls>
          <c:showLegendKey val="0"/>
          <c:showVal val="0"/>
          <c:showCatName val="0"/>
          <c:showSerName val="0"/>
          <c:showPercent val="0"/>
          <c:showBubbleSize val="0"/>
        </c:dLbls>
        <c:axId val="70356992"/>
        <c:axId val="70358528"/>
      </c:scatterChart>
      <c:valAx>
        <c:axId val="70356992"/>
        <c:scaling>
          <c:orientation val="minMax"/>
        </c:scaling>
        <c:delete val="0"/>
        <c:axPos val="b"/>
        <c:numFmt formatCode="General" sourceLinked="1"/>
        <c:majorTickMark val="out"/>
        <c:minorTickMark val="none"/>
        <c:tickLblPos val="nextTo"/>
        <c:crossAx val="70358528"/>
        <c:crosses val="autoZero"/>
        <c:crossBetween val="midCat"/>
      </c:valAx>
      <c:valAx>
        <c:axId val="70358528"/>
        <c:scaling>
          <c:orientation val="minMax"/>
          <c:max val="60"/>
          <c:min val="-165"/>
        </c:scaling>
        <c:delete val="0"/>
        <c:axPos val="l"/>
        <c:majorGridlines/>
        <c:numFmt formatCode="General" sourceLinked="1"/>
        <c:majorTickMark val="out"/>
        <c:minorTickMark val="none"/>
        <c:tickLblPos val="nextTo"/>
        <c:crossAx val="70356992"/>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1288730079171"/>
          <c:y val="4.3724073692989203E-2"/>
          <c:w val="0.78029706172115099"/>
          <c:h val="0.94476358365652069"/>
        </c:manualLayout>
      </c:layout>
      <c:scatterChart>
        <c:scatterStyle val="lineMarker"/>
        <c:varyColors val="0"/>
        <c:ser>
          <c:idx val="0"/>
          <c:order val="0"/>
          <c:spPr>
            <a:ln w="28575">
              <a:noFill/>
            </a:ln>
          </c:spPr>
          <c:xVal>
            <c:numRef>
              <c:f>[1]Tabelle1!$G$2:$G$90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[1]Tabelle1!$B$2:$B$90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A60F-4399-A163-CE6051BAC656}"/>
            </c:ext>
          </c:extLst>
        </c:ser>
        <c:ser>
          <c:idx val="1"/>
          <c:order val="1"/>
          <c:tx>
            <c:v>Punkt2</c:v>
          </c:tx>
          <c:spPr>
            <a:ln w="28575">
              <a:noFill/>
            </a:ln>
          </c:spPr>
          <c:xVal>
            <c:numRef>
              <c:f>[1]Tabelle1!$D$2:$D$90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[1]Tabelle1!$J$2:$J$90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A60F-4399-A163-CE6051BAC656}"/>
            </c:ext>
          </c:extLst>
        </c:ser>
        <c:ser>
          <c:idx val="2"/>
          <c:order val="2"/>
          <c:tx>
            <c:v>C</c:v>
          </c:tx>
          <c:spPr>
            <a:ln w="28575">
              <a:noFill/>
            </a:ln>
          </c:spPr>
          <c:xVal>
            <c:numRef>
              <c:f>'Geo. NR'!$O$2:$O$90</c:f>
              <c:numCache>
                <c:formatCode>General</c:formatCode>
                <c:ptCount val="89"/>
                <c:pt idx="0">
                  <c:v>3</c:v>
                </c:pt>
                <c:pt idx="1">
                  <c:v>2.0709499999999998</c:v>
                </c:pt>
                <c:pt idx="2">
                  <c:v>1.0781500000000004</c:v>
                </c:pt>
                <c:pt idx="3">
                  <c:v>8.3299999999999486E-3</c:v>
                </c:pt>
                <c:pt idx="4">
                  <c:v>-1.1412399999999989</c:v>
                </c:pt>
                <c:pt idx="5">
                  <c:v>-2.3756800000000009</c:v>
                </c:pt>
                <c:pt idx="6">
                  <c:v>-3.6937799999999985</c:v>
                </c:pt>
                <c:pt idx="7">
                  <c:v>-5.0996899999999989</c:v>
                </c:pt>
                <c:pt idx="8">
                  <c:v>-6.5915299999999988</c:v>
                </c:pt>
                <c:pt idx="9">
                  <c:v>-8.1608799999999952</c:v>
                </c:pt>
                <c:pt idx="10">
                  <c:v>-9.8039800000000028</c:v>
                </c:pt>
                <c:pt idx="11">
                  <c:v>-11.52177</c:v>
                </c:pt>
                <c:pt idx="12">
                  <c:v>-13.301160000000001</c:v>
                </c:pt>
                <c:pt idx="13">
                  <c:v>-15.136089999999999</c:v>
                </c:pt>
                <c:pt idx="14">
                  <c:v>-17.026739999999997</c:v>
                </c:pt>
                <c:pt idx="15">
                  <c:v>-18.962869999999995</c:v>
                </c:pt>
                <c:pt idx="16">
                  <c:v>-20.939600000000002</c:v>
                </c:pt>
                <c:pt idx="17">
                  <c:v>-22.951749999999997</c:v>
                </c:pt>
                <c:pt idx="18">
                  <c:v>-24.993409999999997</c:v>
                </c:pt>
                <c:pt idx="19">
                  <c:v>-27.059459999999994</c:v>
                </c:pt>
                <c:pt idx="20">
                  <c:v>-29.150989999999993</c:v>
                </c:pt>
                <c:pt idx="21">
                  <c:v>-31.257819999999999</c:v>
                </c:pt>
                <c:pt idx="22">
                  <c:v>-33.381099999999996</c:v>
                </c:pt>
                <c:pt idx="23">
                  <c:v>-35.518769999999989</c:v>
                </c:pt>
                <c:pt idx="24">
                  <c:v>-37.662649999999999</c:v>
                </c:pt>
                <c:pt idx="25">
                  <c:v>-39.814889999999998</c:v>
                </c:pt>
                <c:pt idx="26">
                  <c:v>-41.97231</c:v>
                </c:pt>
                <c:pt idx="27">
                  <c:v>-44.132939999999998</c:v>
                </c:pt>
                <c:pt idx="28">
                  <c:v>-46.293779999999998</c:v>
                </c:pt>
                <c:pt idx="29">
                  <c:v>-48.455829999999992</c:v>
                </c:pt>
                <c:pt idx="30">
                  <c:v>-50.613880000000002</c:v>
                </c:pt>
                <c:pt idx="31">
                  <c:v>-52.771140000000003</c:v>
                </c:pt>
                <c:pt idx="32">
                  <c:v>-54.924459999999996</c:v>
                </c:pt>
                <c:pt idx="33">
                  <c:v>-57.072839999999999</c:v>
                </c:pt>
                <c:pt idx="34">
                  <c:v>-59.21528</c:v>
                </c:pt>
                <c:pt idx="35">
                  <c:v>-61.350629999999995</c:v>
                </c:pt>
                <c:pt idx="36">
                  <c:v>-63.476950000000002</c:v>
                </c:pt>
                <c:pt idx="37">
                  <c:v>-65.59720999999999</c:v>
                </c:pt>
                <c:pt idx="38">
                  <c:v>-67.706409999999991</c:v>
                </c:pt>
                <c:pt idx="39">
                  <c:v>-69.806459999999987</c:v>
                </c:pt>
                <c:pt idx="40">
                  <c:v>-71.897419999999997</c:v>
                </c:pt>
                <c:pt idx="41">
                  <c:v>-73.974109999999996</c:v>
                </c:pt>
                <c:pt idx="42">
                  <c:v>-76.038560000000004</c:v>
                </c:pt>
                <c:pt idx="43">
                  <c:v>-78.093859999999992</c:v>
                </c:pt>
                <c:pt idx="44">
                  <c:v>-80.134950000000003</c:v>
                </c:pt>
                <c:pt idx="45">
                  <c:v>-82.160590000000013</c:v>
                </c:pt>
                <c:pt idx="46">
                  <c:v>-84.177079999999989</c:v>
                </c:pt>
                <c:pt idx="47">
                  <c:v>-86.174119999999988</c:v>
                </c:pt>
                <c:pt idx="48">
                  <c:v>-88.155650000000009</c:v>
                </c:pt>
                <c:pt idx="49">
                  <c:v>-90.124999999999986</c:v>
                </c:pt>
                <c:pt idx="50">
                  <c:v>-92.07477999999999</c:v>
                </c:pt>
                <c:pt idx="51">
                  <c:v>-94.012199999999993</c:v>
                </c:pt>
                <c:pt idx="52">
                  <c:v>-95.930049999999994</c:v>
                </c:pt>
                <c:pt idx="53">
                  <c:v>-97.829419999999999</c:v>
                </c:pt>
                <c:pt idx="54">
                  <c:v>-99.712189999999993</c:v>
                </c:pt>
                <c:pt idx="55">
                  <c:v>-101.57747999999999</c:v>
                </c:pt>
                <c:pt idx="56">
                  <c:v>-103.42201999999999</c:v>
                </c:pt>
                <c:pt idx="57">
                  <c:v>-105.24913999999998</c:v>
                </c:pt>
                <c:pt idx="58">
                  <c:v>-107.05645</c:v>
                </c:pt>
                <c:pt idx="59">
                  <c:v>-108.84318999999999</c:v>
                </c:pt>
                <c:pt idx="60">
                  <c:v>-110.61012000000001</c:v>
                </c:pt>
                <c:pt idx="61">
                  <c:v>-112.35642</c:v>
                </c:pt>
                <c:pt idx="62">
                  <c:v>-114.07987999999997</c:v>
                </c:pt>
                <c:pt idx="63">
                  <c:v>-115.78358999999999</c:v>
                </c:pt>
                <c:pt idx="64">
                  <c:v>-117.46655</c:v>
                </c:pt>
                <c:pt idx="65">
                  <c:v>-119.12452</c:v>
                </c:pt>
                <c:pt idx="66">
                  <c:v>-120.76179999999999</c:v>
                </c:pt>
                <c:pt idx="67">
                  <c:v>-122.37605999999998</c:v>
                </c:pt>
                <c:pt idx="68">
                  <c:v>-123.96754</c:v>
                </c:pt>
                <c:pt idx="69">
                  <c:v>-125.53297000000001</c:v>
                </c:pt>
                <c:pt idx="70">
                  <c:v>-127.07852999999999</c:v>
                </c:pt>
                <c:pt idx="71">
                  <c:v>-128.60112999999998</c:v>
                </c:pt>
                <c:pt idx="72">
                  <c:v>-130.09774000000002</c:v>
                </c:pt>
                <c:pt idx="73">
                  <c:v>-131.56924000000001</c:v>
                </c:pt>
                <c:pt idx="74">
                  <c:v>-133.01777999999999</c:v>
                </c:pt>
                <c:pt idx="75">
                  <c:v>-134.44021000000001</c:v>
                </c:pt>
                <c:pt idx="76">
                  <c:v>-135.84062</c:v>
                </c:pt>
                <c:pt idx="77">
                  <c:v>-137.21283</c:v>
                </c:pt>
                <c:pt idx="78">
                  <c:v>-138.56196</c:v>
                </c:pt>
                <c:pt idx="79">
                  <c:v>-139.88900999999998</c:v>
                </c:pt>
                <c:pt idx="80">
                  <c:v>-141.18570999999997</c:v>
                </c:pt>
                <c:pt idx="81">
                  <c:v>-142.45927</c:v>
                </c:pt>
                <c:pt idx="82">
                  <c:v>-143.70872</c:v>
                </c:pt>
                <c:pt idx="83">
                  <c:v>-144.93387999999999</c:v>
                </c:pt>
                <c:pt idx="84">
                  <c:v>-146.13374999999999</c:v>
                </c:pt>
                <c:pt idx="85">
                  <c:v>-147.30741999999998</c:v>
                </c:pt>
                <c:pt idx="86">
                  <c:v>-148.45976999999999</c:v>
                </c:pt>
                <c:pt idx="87">
                  <c:v>-149.58679999999998</c:v>
                </c:pt>
                <c:pt idx="88">
                  <c:v>-150.69054</c:v>
                </c:pt>
              </c:numCache>
            </c:numRef>
          </c:xVal>
          <c:yVal>
            <c:numRef>
              <c:f>'Geo. NR'!$P$2:$P$90</c:f>
              <c:numCache>
                <c:formatCode>General</c:formatCode>
                <c:ptCount val="89"/>
                <c:pt idx="0">
                  <c:v>-104.5</c:v>
                </c:pt>
                <c:pt idx="1">
                  <c:v>-103.94166</c:v>
                </c:pt>
                <c:pt idx="2">
                  <c:v>-103.30199999999999</c:v>
                </c:pt>
                <c:pt idx="3">
                  <c:v>-102.58481</c:v>
                </c:pt>
                <c:pt idx="4">
                  <c:v>-101.8103</c:v>
                </c:pt>
                <c:pt idx="5">
                  <c:v>-100.98428999999999</c:v>
                </c:pt>
                <c:pt idx="6">
                  <c:v>-100.12489999999998</c:v>
                </c:pt>
                <c:pt idx="7">
                  <c:v>-99.240099999999984</c:v>
                </c:pt>
                <c:pt idx="8">
                  <c:v>-98.334710000000015</c:v>
                </c:pt>
                <c:pt idx="9">
                  <c:v>-97.427969999999988</c:v>
                </c:pt>
                <c:pt idx="10">
                  <c:v>-96.516519999999986</c:v>
                </c:pt>
                <c:pt idx="11">
                  <c:v>-95.616839999999996</c:v>
                </c:pt>
                <c:pt idx="12">
                  <c:v>-94.72448</c:v>
                </c:pt>
                <c:pt idx="13">
                  <c:v>-93.845529999999997</c:v>
                </c:pt>
                <c:pt idx="14">
                  <c:v>-92.982109999999992</c:v>
                </c:pt>
                <c:pt idx="15">
                  <c:v>-92.136189999999985</c:v>
                </c:pt>
                <c:pt idx="16">
                  <c:v>-91.303589999999986</c:v>
                </c:pt>
                <c:pt idx="17">
                  <c:v>-90.490579999999994</c:v>
                </c:pt>
                <c:pt idx="18">
                  <c:v>-89.687829999999991</c:v>
                </c:pt>
                <c:pt idx="19">
                  <c:v>-88.899519999999981</c:v>
                </c:pt>
                <c:pt idx="20">
                  <c:v>-88.123709999999988</c:v>
                </c:pt>
                <c:pt idx="21">
                  <c:v>-87.357280000000017</c:v>
                </c:pt>
                <c:pt idx="22">
                  <c:v>-86.596199999999996</c:v>
                </c:pt>
                <c:pt idx="23">
                  <c:v>-85.839559999999977</c:v>
                </c:pt>
                <c:pt idx="24">
                  <c:v>-85.086239999999989</c:v>
                </c:pt>
                <c:pt idx="25">
                  <c:v>-84.330209999999994</c:v>
                </c:pt>
                <c:pt idx="26">
                  <c:v>-83.577739999999991</c:v>
                </c:pt>
                <c:pt idx="27">
                  <c:v>-82.820589999999996</c:v>
                </c:pt>
                <c:pt idx="28">
                  <c:v>-82.056759999999983</c:v>
                </c:pt>
                <c:pt idx="29">
                  <c:v>-81.285250000000005</c:v>
                </c:pt>
                <c:pt idx="30">
                  <c:v>-80.508179999999996</c:v>
                </c:pt>
                <c:pt idx="31">
                  <c:v>-79.718429999999998</c:v>
                </c:pt>
                <c:pt idx="32">
                  <c:v>-78.917029999999983</c:v>
                </c:pt>
                <c:pt idx="33">
                  <c:v>-78.102979999999988</c:v>
                </c:pt>
                <c:pt idx="34">
                  <c:v>-77.273279999999986</c:v>
                </c:pt>
                <c:pt idx="35">
                  <c:v>-76.429959999999994</c:v>
                </c:pt>
                <c:pt idx="36">
                  <c:v>-75.568929999999995</c:v>
                </c:pt>
                <c:pt idx="37">
                  <c:v>-74.693430000000006</c:v>
                </c:pt>
                <c:pt idx="38">
                  <c:v>-73.795069999999996</c:v>
                </c:pt>
                <c:pt idx="39">
                  <c:v>-72.88018000000001</c:v>
                </c:pt>
                <c:pt idx="40">
                  <c:v>-71.945669999999978</c:v>
                </c:pt>
                <c:pt idx="41">
                  <c:v>-70.988420000000005</c:v>
                </c:pt>
                <c:pt idx="42">
                  <c:v>-70.01258</c:v>
                </c:pt>
                <c:pt idx="43">
                  <c:v>-69.015209999999982</c:v>
                </c:pt>
                <c:pt idx="44">
                  <c:v>-67.991009999999989</c:v>
                </c:pt>
                <c:pt idx="45">
                  <c:v>-66.949339999999992</c:v>
                </c:pt>
                <c:pt idx="46">
                  <c:v>-65.884140000000002</c:v>
                </c:pt>
                <c:pt idx="47">
                  <c:v>-64.792079999999999</c:v>
                </c:pt>
                <c:pt idx="48">
                  <c:v>-63.682639999999992</c:v>
                </c:pt>
                <c:pt idx="49">
                  <c:v>-62.544520000000006</c:v>
                </c:pt>
                <c:pt idx="50">
                  <c:v>-61.382720000000006</c:v>
                </c:pt>
                <c:pt idx="51">
                  <c:v>-60.198509999999985</c:v>
                </c:pt>
                <c:pt idx="52">
                  <c:v>-58.989619999999988</c:v>
                </c:pt>
                <c:pt idx="53">
                  <c:v>-57.75410999999999</c:v>
                </c:pt>
                <c:pt idx="54">
                  <c:v>-56.497159999999987</c:v>
                </c:pt>
                <c:pt idx="55">
                  <c:v>-55.213589999999996</c:v>
                </c:pt>
                <c:pt idx="56">
                  <c:v>-53.909610000000008</c:v>
                </c:pt>
                <c:pt idx="57">
                  <c:v>-52.574919999999999</c:v>
                </c:pt>
                <c:pt idx="58">
                  <c:v>-51.221909999999994</c:v>
                </c:pt>
                <c:pt idx="59">
                  <c:v>-49.839219999999983</c:v>
                </c:pt>
                <c:pt idx="60">
                  <c:v>-48.437209999999993</c:v>
                </c:pt>
                <c:pt idx="61">
                  <c:v>-47.007609999999993</c:v>
                </c:pt>
                <c:pt idx="62">
                  <c:v>-45.554539999999996</c:v>
                </c:pt>
                <c:pt idx="63">
                  <c:v>-44.078060000000001</c:v>
                </c:pt>
                <c:pt idx="64">
                  <c:v>-42.578169999999993</c:v>
                </c:pt>
                <c:pt idx="65">
                  <c:v>-41.055839999999996</c:v>
                </c:pt>
                <c:pt idx="66">
                  <c:v>-39.506009999999996</c:v>
                </c:pt>
                <c:pt idx="67">
                  <c:v>-37.938979999999994</c:v>
                </c:pt>
                <c:pt idx="68">
                  <c:v>-36.343389999999999</c:v>
                </c:pt>
                <c:pt idx="69">
                  <c:v>-34.727450000000005</c:v>
                </c:pt>
                <c:pt idx="70">
                  <c:v>-33.090279999999993</c:v>
                </c:pt>
                <c:pt idx="71">
                  <c:v>-31.43081999999999</c:v>
                </c:pt>
                <c:pt idx="72">
                  <c:v>-29.746919999999999</c:v>
                </c:pt>
                <c:pt idx="73">
                  <c:v>-28.042759999999998</c:v>
                </c:pt>
                <c:pt idx="74">
                  <c:v>-26.316310000000001</c:v>
                </c:pt>
                <c:pt idx="75">
                  <c:v>-24.568599999999996</c:v>
                </c:pt>
                <c:pt idx="76">
                  <c:v>-22.800689999999999</c:v>
                </c:pt>
                <c:pt idx="77">
                  <c:v>-21.010459999999995</c:v>
                </c:pt>
                <c:pt idx="78">
                  <c:v>-19.201119999999996</c:v>
                </c:pt>
                <c:pt idx="79">
                  <c:v>-17.372670000000003</c:v>
                </c:pt>
                <c:pt idx="80">
                  <c:v>-15.523930000000005</c:v>
                </c:pt>
                <c:pt idx="81">
                  <c:v>-13.657169999999999</c:v>
                </c:pt>
                <c:pt idx="82">
                  <c:v>-11.767149999999999</c:v>
                </c:pt>
                <c:pt idx="83">
                  <c:v>-9.8611400000000042</c:v>
                </c:pt>
                <c:pt idx="84">
                  <c:v>-7.9391399999999948</c:v>
                </c:pt>
                <c:pt idx="85">
                  <c:v>-5.9918200000000006</c:v>
                </c:pt>
                <c:pt idx="86">
                  <c:v>-4.0327500000000001</c:v>
                </c:pt>
                <c:pt idx="87">
                  <c:v>-2.0535399999999928</c:v>
                </c:pt>
                <c:pt idx="88">
                  <c:v>-5.5340000000002831E-2</c:v>
                </c:pt>
              </c:numCache>
            </c:numRef>
          </c:yVal>
          <c:smooth val="0"/>
          <c:extLst>
            <c:ext xmlns:c16="http://schemas.microsoft.com/office/drawing/2014/chart" uri="{C3380CC4-5D6E-409C-BE32-E72D297353CC}">
              <c16:uniqueId val="{00000002-A60F-4399-A163-CE6051BAC656}"/>
            </c:ext>
          </c:extLst>
        </c:ser>
        <c:ser>
          <c:idx val="3"/>
          <c:order val="3"/>
          <c:tx>
            <c:v>D</c:v>
          </c:tx>
          <c:spPr>
            <a:ln w="28575">
              <a:noFill/>
            </a:ln>
          </c:spPr>
          <c:xVal>
            <c:numRef>
              <c:f>'Geo. NR'!$Q$2:$Q$90</c:f>
              <c:numCache>
                <c:formatCode>General</c:formatCode>
                <c:ptCount val="89"/>
                <c:pt idx="0">
                  <c:v>22</c:v>
                </c:pt>
                <c:pt idx="1">
                  <c:v>21.067909999999998</c:v>
                </c:pt>
                <c:pt idx="2">
                  <c:v>20.066749999999999</c:v>
                </c:pt>
                <c:pt idx="3">
                  <c:v>18.982110000000002</c:v>
                </c:pt>
                <c:pt idx="4">
                  <c:v>17.8124</c:v>
                </c:pt>
                <c:pt idx="5">
                  <c:v>16.551739999999995</c:v>
                </c:pt>
                <c:pt idx="6">
                  <c:v>15.202100000000002</c:v>
                </c:pt>
                <c:pt idx="7">
                  <c:v>13.758950000000002</c:v>
                </c:pt>
                <c:pt idx="8">
                  <c:v>12.223410000000001</c:v>
                </c:pt>
                <c:pt idx="9">
                  <c:v>10.605420000000002</c:v>
                </c:pt>
                <c:pt idx="10">
                  <c:v>8.9072199999999953</c:v>
                </c:pt>
                <c:pt idx="11">
                  <c:v>7.1293900000000008</c:v>
                </c:pt>
                <c:pt idx="12">
                  <c:v>5.2838799999999999</c:v>
                </c:pt>
                <c:pt idx="13">
                  <c:v>3.3771300000000011</c:v>
                </c:pt>
                <c:pt idx="14">
                  <c:v>1.4089600000000004</c:v>
                </c:pt>
                <c:pt idx="15">
                  <c:v>-0.6100099999999955</c:v>
                </c:pt>
                <c:pt idx="16">
                  <c:v>-2.6756600000000006</c:v>
                </c:pt>
                <c:pt idx="17">
                  <c:v>-4.7816699999999983</c:v>
                </c:pt>
                <c:pt idx="18">
                  <c:v>-6.9232699999999952</c:v>
                </c:pt>
                <c:pt idx="19">
                  <c:v>-9.0945799999999934</c:v>
                </c:pt>
                <c:pt idx="20">
                  <c:v>-11.296689999999991</c:v>
                </c:pt>
                <c:pt idx="21">
                  <c:v>-13.519419999999993</c:v>
                </c:pt>
                <c:pt idx="22">
                  <c:v>-15.764299999999999</c:v>
                </c:pt>
                <c:pt idx="23">
                  <c:v>-18.028889999999993</c:v>
                </c:pt>
                <c:pt idx="24">
                  <c:v>-20.305009999999999</c:v>
                </c:pt>
                <c:pt idx="25">
                  <c:v>-22.595190000000002</c:v>
                </c:pt>
                <c:pt idx="26">
                  <c:v>-24.895109999999999</c:v>
                </c:pt>
                <c:pt idx="27">
                  <c:v>-27.203559999999996</c:v>
                </c:pt>
                <c:pt idx="28">
                  <c:v>-29.51754</c:v>
                </c:pt>
                <c:pt idx="29">
                  <c:v>-31.838049999999996</c:v>
                </c:pt>
                <c:pt idx="30">
                  <c:v>-34.159120000000001</c:v>
                </c:pt>
                <c:pt idx="31">
                  <c:v>-36.484719999999996</c:v>
                </c:pt>
                <c:pt idx="32">
                  <c:v>-38.811319999999995</c:v>
                </c:pt>
                <c:pt idx="33">
                  <c:v>-41.137919999999994</c:v>
                </c:pt>
                <c:pt idx="34">
                  <c:v>-43.463520000000003</c:v>
                </c:pt>
                <c:pt idx="35">
                  <c:v>-45.78658999999999</c:v>
                </c:pt>
                <c:pt idx="36">
                  <c:v>-48.105570000000007</c:v>
                </c:pt>
                <c:pt idx="37">
                  <c:v>-50.422669999999997</c:v>
                </c:pt>
                <c:pt idx="38">
                  <c:v>-52.73402999999999</c:v>
                </c:pt>
                <c:pt idx="39">
                  <c:v>-55.040419999999983</c:v>
                </c:pt>
                <c:pt idx="40">
                  <c:v>-57.342280000000002</c:v>
                </c:pt>
                <c:pt idx="41">
                  <c:v>-59.634429999999995</c:v>
                </c:pt>
                <c:pt idx="42">
                  <c:v>-61.918520000000001</c:v>
                </c:pt>
                <c:pt idx="43">
                  <c:v>-64.197639999999993</c:v>
                </c:pt>
                <c:pt idx="44">
                  <c:v>-66.467489999999998</c:v>
                </c:pt>
                <c:pt idx="45">
                  <c:v>-68.725310000000007</c:v>
                </c:pt>
                <c:pt idx="46">
                  <c:v>-70.978159999999974</c:v>
                </c:pt>
                <c:pt idx="47">
                  <c:v>-73.216119999999989</c:v>
                </c:pt>
                <c:pt idx="48">
                  <c:v>-75.441609999999997</c:v>
                </c:pt>
                <c:pt idx="49">
                  <c:v>-77.659479999999988</c:v>
                </c:pt>
                <c:pt idx="50">
                  <c:v>-79.861579999999989</c:v>
                </c:pt>
                <c:pt idx="51">
                  <c:v>-82.054739999999995</c:v>
                </c:pt>
                <c:pt idx="52">
                  <c:v>-84.232129999999998</c:v>
                </c:pt>
                <c:pt idx="53">
                  <c:v>-86.394840000000002</c:v>
                </c:pt>
                <c:pt idx="54">
                  <c:v>-88.543989999999994</c:v>
                </c:pt>
                <c:pt idx="55">
                  <c:v>-90.679459999999992</c:v>
                </c:pt>
                <c:pt idx="56">
                  <c:v>-92.796839999999989</c:v>
                </c:pt>
                <c:pt idx="57">
                  <c:v>-94.90097999999999</c:v>
                </c:pt>
                <c:pt idx="58">
                  <c:v>-96.987589999999997</c:v>
                </c:pt>
                <c:pt idx="59">
                  <c:v>-99.057429999999982</c:v>
                </c:pt>
                <c:pt idx="60">
                  <c:v>-101.10974</c:v>
                </c:pt>
                <c:pt idx="61">
                  <c:v>-103.14484</c:v>
                </c:pt>
                <c:pt idx="62">
                  <c:v>-105.15975999999998</c:v>
                </c:pt>
                <c:pt idx="63">
                  <c:v>-107.15759</c:v>
                </c:pt>
                <c:pt idx="64">
                  <c:v>-109.13732999999999</c:v>
                </c:pt>
                <c:pt idx="65">
                  <c:v>-111.09436000000001</c:v>
                </c:pt>
                <c:pt idx="66">
                  <c:v>-113.03373999999999</c:v>
                </c:pt>
                <c:pt idx="67">
                  <c:v>-114.95161999999999</c:v>
                </c:pt>
                <c:pt idx="68">
                  <c:v>-116.84976</c:v>
                </c:pt>
                <c:pt idx="69">
                  <c:v>-118.72375</c:v>
                </c:pt>
                <c:pt idx="70">
                  <c:v>-120.57976999999998</c:v>
                </c:pt>
                <c:pt idx="71">
                  <c:v>-122.41472999999999</c:v>
                </c:pt>
                <c:pt idx="72">
                  <c:v>-124.22598000000001</c:v>
                </c:pt>
                <c:pt idx="73">
                  <c:v>-126.01364000000001</c:v>
                </c:pt>
                <c:pt idx="74">
                  <c:v>-127.78023999999999</c:v>
                </c:pt>
                <c:pt idx="75">
                  <c:v>-129.52225000000001</c:v>
                </c:pt>
                <c:pt idx="76">
                  <c:v>-131.24375999999998</c:v>
                </c:pt>
                <c:pt idx="77">
                  <c:v>-132.93858999999998</c:v>
                </c:pt>
                <c:pt idx="78">
                  <c:v>-134.61148</c:v>
                </c:pt>
                <c:pt idx="79">
                  <c:v>-136.26343</c:v>
                </c:pt>
                <c:pt idx="80">
                  <c:v>-137.88616999999999</c:v>
                </c:pt>
                <c:pt idx="81">
                  <c:v>-139.48652999999999</c:v>
                </c:pt>
                <c:pt idx="82">
                  <c:v>-141.0643</c:v>
                </c:pt>
                <c:pt idx="83">
                  <c:v>-142.61815999999999</c:v>
                </c:pt>
                <c:pt idx="84">
                  <c:v>-144.14711</c:v>
                </c:pt>
                <c:pt idx="85">
                  <c:v>-145.65137999999999</c:v>
                </c:pt>
                <c:pt idx="86">
                  <c:v>-147.13395</c:v>
                </c:pt>
                <c:pt idx="87">
                  <c:v>-148.59196</c:v>
                </c:pt>
                <c:pt idx="88">
                  <c:v>-150.02706000000001</c:v>
                </c:pt>
              </c:numCache>
            </c:numRef>
          </c:xVal>
          <c:yVal>
            <c:numRef>
              <c:f>'Geo. NR'!$R$2:$R$90</c:f>
              <c:numCache>
                <c:formatCode>General</c:formatCode>
                <c:ptCount val="89"/>
                <c:pt idx="0">
                  <c:v>-104.5</c:v>
                </c:pt>
                <c:pt idx="1">
                  <c:v>-104.2734</c:v>
                </c:pt>
                <c:pt idx="2">
                  <c:v>-103.96509999999999</c:v>
                </c:pt>
                <c:pt idx="3">
                  <c:v>-103.57926999999999</c:v>
                </c:pt>
                <c:pt idx="4">
                  <c:v>-103.13574</c:v>
                </c:pt>
                <c:pt idx="5">
                  <c:v>-102.64032999999998</c:v>
                </c:pt>
                <c:pt idx="6">
                  <c:v>-102.11077999999999</c:v>
                </c:pt>
                <c:pt idx="7">
                  <c:v>-101.55543999999999</c:v>
                </c:pt>
                <c:pt idx="8">
                  <c:v>-100.97913000000001</c:v>
                </c:pt>
                <c:pt idx="9">
                  <c:v>-100.40033</c:v>
                </c:pt>
                <c:pt idx="10">
                  <c:v>-99.815679999999986</c:v>
                </c:pt>
                <c:pt idx="11">
                  <c:v>-99.242419999999996</c:v>
                </c:pt>
                <c:pt idx="12">
                  <c:v>-98.674959999999999</c:v>
                </c:pt>
                <c:pt idx="13">
                  <c:v>-98.119389999999996</c:v>
                </c:pt>
                <c:pt idx="14">
                  <c:v>-97.578589999999991</c:v>
                </c:pt>
                <c:pt idx="15">
                  <c:v>-97.053769999999986</c:v>
                </c:pt>
                <c:pt idx="16">
                  <c:v>-96.540749999999974</c:v>
                </c:pt>
                <c:pt idx="17">
                  <c:v>-96.0458</c:v>
                </c:pt>
                <c:pt idx="18">
                  <c:v>-95.559209999999993</c:v>
                </c:pt>
                <c:pt idx="19">
                  <c:v>-95.085159999999973</c:v>
                </c:pt>
                <c:pt idx="20">
                  <c:v>-94.622089999999986</c:v>
                </c:pt>
                <c:pt idx="21">
                  <c:v>-94.166120000000006</c:v>
                </c:pt>
                <c:pt idx="22">
                  <c:v>-93.7136</c:v>
                </c:pt>
                <c:pt idx="23">
                  <c:v>-93.263619999999989</c:v>
                </c:pt>
                <c:pt idx="24">
                  <c:v>-92.814299999999989</c:v>
                </c:pt>
                <c:pt idx="25">
                  <c:v>-92.359989999999996</c:v>
                </c:pt>
                <c:pt idx="26">
                  <c:v>-91.906959999999998</c:v>
                </c:pt>
                <c:pt idx="27">
                  <c:v>-91.446589999999986</c:v>
                </c:pt>
                <c:pt idx="28">
                  <c:v>-90.97687999999998</c:v>
                </c:pt>
                <c:pt idx="29">
                  <c:v>-90.496830000000003</c:v>
                </c:pt>
                <c:pt idx="30">
                  <c:v>-90.008179999999996</c:v>
                </c:pt>
                <c:pt idx="31">
                  <c:v>-89.504190000000008</c:v>
                </c:pt>
                <c:pt idx="32">
                  <c:v>-88.985509999999991</c:v>
                </c:pt>
                <c:pt idx="33">
                  <c:v>-88.451139999999981</c:v>
                </c:pt>
                <c:pt idx="34">
                  <c:v>-87.898079999999993</c:v>
                </c:pt>
                <c:pt idx="35">
                  <c:v>-87.327979999999982</c:v>
                </c:pt>
                <c:pt idx="36">
                  <c:v>-86.736749999999986</c:v>
                </c:pt>
                <c:pt idx="37">
                  <c:v>-86.128010000000017</c:v>
                </c:pt>
                <c:pt idx="38">
                  <c:v>-85.492609999999999</c:v>
                </c:pt>
                <c:pt idx="39">
                  <c:v>-84.837260000000001</c:v>
                </c:pt>
                <c:pt idx="40">
                  <c:v>-84.158869999999979</c:v>
                </c:pt>
                <c:pt idx="41">
                  <c:v>-83.453559999999996</c:v>
                </c:pt>
                <c:pt idx="42">
                  <c:v>-82.725859999999997</c:v>
                </c:pt>
                <c:pt idx="43">
                  <c:v>-81.97320999999998</c:v>
                </c:pt>
                <c:pt idx="44">
                  <c:v>-81.189549999999997</c:v>
                </c:pt>
                <c:pt idx="45">
                  <c:v>-80.384239999999991</c:v>
                </c:pt>
                <c:pt idx="46">
                  <c:v>-79.55198</c:v>
                </c:pt>
                <c:pt idx="47">
                  <c:v>-78.687919999999991</c:v>
                </c:pt>
                <c:pt idx="48">
                  <c:v>-77.802299999999988</c:v>
                </c:pt>
                <c:pt idx="49">
                  <c:v>-76.884200000000007</c:v>
                </c:pt>
                <c:pt idx="50">
                  <c:v>-75.937480000000008</c:v>
                </c:pt>
                <c:pt idx="51">
                  <c:v>-74.964549999999988</c:v>
                </c:pt>
                <c:pt idx="52">
                  <c:v>-73.961999999999989</c:v>
                </c:pt>
                <c:pt idx="53">
                  <c:v>-72.928269999999998</c:v>
                </c:pt>
                <c:pt idx="54">
                  <c:v>-71.868539999999982</c:v>
                </c:pt>
                <c:pt idx="55">
                  <c:v>-70.777630000000002</c:v>
                </c:pt>
                <c:pt idx="56">
                  <c:v>-69.661370000000005</c:v>
                </c:pt>
                <c:pt idx="57">
                  <c:v>-68.509839999999997</c:v>
                </c:pt>
                <c:pt idx="58">
                  <c:v>-67.335049999999995</c:v>
                </c:pt>
                <c:pt idx="59">
                  <c:v>-66.12563999999999</c:v>
                </c:pt>
                <c:pt idx="60">
                  <c:v>-64.891970000000001</c:v>
                </c:pt>
                <c:pt idx="61">
                  <c:v>-63.625769999999996</c:v>
                </c:pt>
                <c:pt idx="62">
                  <c:v>-62.330779999999997</c:v>
                </c:pt>
                <c:pt idx="63">
                  <c:v>-61.007440000000003</c:v>
                </c:pt>
                <c:pt idx="64">
                  <c:v>-59.655749999999998</c:v>
                </c:pt>
                <c:pt idx="65">
                  <c:v>-58.275919999999999</c:v>
                </c:pt>
                <c:pt idx="66">
                  <c:v>-56.863649999999993</c:v>
                </c:pt>
                <c:pt idx="67">
                  <c:v>-55.428859999999993</c:v>
                </c:pt>
                <c:pt idx="68">
                  <c:v>-53.960189999999997</c:v>
                </c:pt>
                <c:pt idx="69">
                  <c:v>-52.465469999999996</c:v>
                </c:pt>
                <c:pt idx="70">
                  <c:v>-50.944579999999995</c:v>
                </c:pt>
                <c:pt idx="71">
                  <c:v>-49.396079999999991</c:v>
                </c:pt>
                <c:pt idx="72">
                  <c:v>-47.817440000000005</c:v>
                </c:pt>
                <c:pt idx="73">
                  <c:v>-46.21284</c:v>
                </c:pt>
                <c:pt idx="74">
                  <c:v>-44.580629999999999</c:v>
                </c:pt>
                <c:pt idx="75">
                  <c:v>-42.921459999999996</c:v>
                </c:pt>
                <c:pt idx="76">
                  <c:v>-41.23677</c:v>
                </c:pt>
                <c:pt idx="77">
                  <c:v>-39.523679999999992</c:v>
                </c:pt>
                <c:pt idx="78">
                  <c:v>-37.786159999999995</c:v>
                </c:pt>
                <c:pt idx="79">
                  <c:v>-36.024210000000004</c:v>
                </c:pt>
                <c:pt idx="80">
                  <c:v>-34.235510000000005</c:v>
                </c:pt>
                <c:pt idx="81">
                  <c:v>-32.423469999999995</c:v>
                </c:pt>
                <c:pt idx="82">
                  <c:v>-30.582470000000001</c:v>
                </c:pt>
                <c:pt idx="83">
                  <c:v>-28.719780000000007</c:v>
                </c:pt>
                <c:pt idx="84">
                  <c:v>-26.8354</c:v>
                </c:pt>
                <c:pt idx="85">
                  <c:v>-24.919620000000002</c:v>
                </c:pt>
                <c:pt idx="86">
                  <c:v>-22.98677</c:v>
                </c:pt>
                <c:pt idx="87">
                  <c:v>-21.027699999999992</c:v>
                </c:pt>
                <c:pt idx="88">
                  <c:v>-19.043940000000003</c:v>
                </c:pt>
              </c:numCache>
            </c:numRef>
          </c:yVal>
          <c:smooth val="0"/>
          <c:extLst>
            <c:ext xmlns:c16="http://schemas.microsoft.com/office/drawing/2014/chart" uri="{C3380CC4-5D6E-409C-BE32-E72D297353CC}">
              <c16:uniqueId val="{00000003-A60F-4399-A163-CE6051BAC656}"/>
            </c:ext>
          </c:extLst>
        </c:ser>
        <c:ser>
          <c:idx val="4"/>
          <c:order val="4"/>
          <c:tx>
            <c:v>E</c:v>
          </c:tx>
          <c:spPr>
            <a:ln w="28575">
              <a:noFill/>
            </a:ln>
          </c:spPr>
          <c:xVal>
            <c:numRef>
              <c:f>'Geo. NR'!$X$2:$X$89</c:f>
              <c:numCache>
                <c:formatCode>General</c:formatCode>
                <c:ptCount val="88"/>
                <c:pt idx="0">
                  <c:v>21.055084223501833</c:v>
                </c:pt>
                <c:pt idx="1">
                  <c:v>19.890691908248773</c:v>
                </c:pt>
                <c:pt idx="2">
                  <c:v>18.726155427481245</c:v>
                </c:pt>
                <c:pt idx="3">
                  <c:v>17.563921046419644</c:v>
                </c:pt>
                <c:pt idx="4">
                  <c:v>16.34940495103211</c:v>
                </c:pt>
                <c:pt idx="5">
                  <c:v>15.090721767869381</c:v>
                </c:pt>
                <c:pt idx="6">
                  <c:v>13.765547537952344</c:v>
                </c:pt>
                <c:pt idx="7">
                  <c:v>12.353424626040207</c:v>
                </c:pt>
                <c:pt idx="8">
                  <c:v>10.876110761134155</c:v>
                </c:pt>
                <c:pt idx="9">
                  <c:v>9.3033209117161952</c:v>
                </c:pt>
                <c:pt idx="10">
                  <c:v>7.6796618651203739</c:v>
                </c:pt>
                <c:pt idx="11">
                  <c:v>5.953783255729042</c:v>
                </c:pt>
                <c:pt idx="12">
                  <c:v>4.1649295435231721</c:v>
                </c:pt>
                <c:pt idx="13">
                  <c:v>2.3173180379368317</c:v>
                </c:pt>
                <c:pt idx="14">
                  <c:v>0.40262611330974241</c:v>
                </c:pt>
                <c:pt idx="15">
                  <c:v>-1.5741507076204559</c:v>
                </c:pt>
                <c:pt idx="16">
                  <c:v>-3.5907980770984937</c:v>
                </c:pt>
                <c:pt idx="17">
                  <c:v>-5.6679166721502856</c:v>
                </c:pt>
                <c:pt idx="18">
                  <c:v>-7.7764702565778085</c:v>
                </c:pt>
                <c:pt idx="19">
                  <c:v>-9.9177161936081646</c:v>
                </c:pt>
                <c:pt idx="20">
                  <c:v>-12.10050951787969</c:v>
                </c:pt>
                <c:pt idx="21">
                  <c:v>-14.309835847143367</c:v>
                </c:pt>
                <c:pt idx="22">
                  <c:v>-16.543869746716297</c:v>
                </c:pt>
                <c:pt idx="23">
                  <c:v>-18.803564491367016</c:v>
                </c:pt>
                <c:pt idx="24">
                  <c:v>-21.083335697361292</c:v>
                </c:pt>
                <c:pt idx="25">
                  <c:v>-23.368241298817402</c:v>
                </c:pt>
                <c:pt idx="26">
                  <c:v>-25.67741761569664</c:v>
                </c:pt>
                <c:pt idx="27">
                  <c:v>-27.999283643053072</c:v>
                </c:pt>
                <c:pt idx="28">
                  <c:v>-30.327872548755398</c:v>
                </c:pt>
                <c:pt idx="29">
                  <c:v>-32.662097873484193</c:v>
                </c:pt>
                <c:pt idx="30">
                  <c:v>-35.006310002307409</c:v>
                </c:pt>
                <c:pt idx="31">
                  <c:v>-37.355092560302737</c:v>
                </c:pt>
                <c:pt idx="32">
                  <c:v>-39.706720338818343</c:v>
                </c:pt>
                <c:pt idx="33">
                  <c:v>-42.063365982913076</c:v>
                </c:pt>
                <c:pt idx="34">
                  <c:v>-44.416864128795744</c:v>
                </c:pt>
                <c:pt idx="35">
                  <c:v>-46.774789153129881</c:v>
                </c:pt>
                <c:pt idx="36">
                  <c:v>-49.12194544838043</c:v>
                </c:pt>
                <c:pt idx="37">
                  <c:v>-51.482948423750216</c:v>
                </c:pt>
                <c:pt idx="38">
                  <c:v>-53.827332197111538</c:v>
                </c:pt>
                <c:pt idx="39">
                  <c:v>-56.171190499077007</c:v>
                </c:pt>
                <c:pt idx="40">
                  <c:v>-58.518673793185236</c:v>
                </c:pt>
                <c:pt idx="41">
                  <c:v>-60.8486750373376</c:v>
                </c:pt>
                <c:pt idx="42">
                  <c:v>-63.172841943142473</c:v>
                </c:pt>
                <c:pt idx="43">
                  <c:v>-65.503021555912369</c:v>
                </c:pt>
                <c:pt idx="44">
                  <c:v>-67.811275241623676</c:v>
                </c:pt>
                <c:pt idx="45">
                  <c:v>-70.111448960343168</c:v>
                </c:pt>
                <c:pt idx="46">
                  <c:v>-72.418877358949814</c:v>
                </c:pt>
                <c:pt idx="47">
                  <c:v>-74.695092563406789</c:v>
                </c:pt>
                <c:pt idx="48">
                  <c:v>-76.971530339188632</c:v>
                </c:pt>
                <c:pt idx="49">
                  <c:v>-79.239333268978115</c:v>
                </c:pt>
                <c:pt idx="50">
                  <c:v>-81.483616744529456</c:v>
                </c:pt>
                <c:pt idx="51">
                  <c:v>-83.727671538539894</c:v>
                </c:pt>
                <c:pt idx="52">
                  <c:v>-85.957124110316528</c:v>
                </c:pt>
                <c:pt idx="53">
                  <c:v>-88.163842367534457</c:v>
                </c:pt>
                <c:pt idx="54">
                  <c:v>-90.363703555119713</c:v>
                </c:pt>
                <c:pt idx="55">
                  <c:v>-92.544865557586604</c:v>
                </c:pt>
                <c:pt idx="56">
                  <c:v>-94.717152744517804</c:v>
                </c:pt>
                <c:pt idx="57">
                  <c:v>-96.863384946099558</c:v>
                </c:pt>
                <c:pt idx="58">
                  <c:v>-99.005567604224055</c:v>
                </c:pt>
                <c:pt idx="59">
                  <c:v>-101.1182177117182</c:v>
                </c:pt>
                <c:pt idx="60">
                  <c:v>-103.2228459533295</c:v>
                </c:pt>
                <c:pt idx="61">
                  <c:v>-105.30749728067322</c:v>
                </c:pt>
                <c:pt idx="62">
                  <c:v>-107.36867450795509</c:v>
                </c:pt>
                <c:pt idx="63">
                  <c:v>-109.41306383229626</c:v>
                </c:pt>
                <c:pt idx="64">
                  <c:v>-111.44227528900194</c:v>
                </c:pt>
                <c:pt idx="65">
                  <c:v>-113.44902213432945</c:v>
                </c:pt>
                <c:pt idx="66">
                  <c:v>-115.4298691415203</c:v>
                </c:pt>
                <c:pt idx="67">
                  <c:v>-117.39941883855195</c:v>
                </c:pt>
                <c:pt idx="68">
                  <c:v>-119.34398730055015</c:v>
                </c:pt>
                <c:pt idx="69">
                  <c:v>-121.25902520726284</c:v>
                </c:pt>
                <c:pt idx="70">
                  <c:v>-123.159499469566</c:v>
                </c:pt>
                <c:pt idx="71">
                  <c:v>-125.04289387212179</c:v>
                </c:pt>
                <c:pt idx="72">
                  <c:v>-126.89788619355912</c:v>
                </c:pt>
                <c:pt idx="73">
                  <c:v>-128.72810911952024</c:v>
                </c:pt>
                <c:pt idx="74">
                  <c:v>-130.53895908650901</c:v>
                </c:pt>
                <c:pt idx="75">
                  <c:v>-132.31993922649474</c:v>
                </c:pt>
                <c:pt idx="76">
                  <c:v>-134.08730132215354</c:v>
                </c:pt>
                <c:pt idx="77">
                  <c:v>-135.82010070718189</c:v>
                </c:pt>
                <c:pt idx="78">
                  <c:v>-137.52952810294468</c:v>
                </c:pt>
                <c:pt idx="79">
                  <c:v>-139.22595113658343</c:v>
                </c:pt>
                <c:pt idx="80">
                  <c:v>-140.88428887173589</c:v>
                </c:pt>
                <c:pt idx="81">
                  <c:v>-142.52374389230954</c:v>
                </c:pt>
                <c:pt idx="82">
                  <c:v>-144.13587227450233</c:v>
                </c:pt>
                <c:pt idx="83">
                  <c:v>-145.72431649037145</c:v>
                </c:pt>
                <c:pt idx="84">
                  <c:v>-147.29316957850858</c:v>
                </c:pt>
                <c:pt idx="85">
                  <c:v>-148.82523580815359</c:v>
                </c:pt>
                <c:pt idx="86">
                  <c:v>-150.34280644203858</c:v>
                </c:pt>
                <c:pt idx="87">
                  <c:v>-151.83282694001863</c:v>
                </c:pt>
              </c:numCache>
            </c:numRef>
          </c:xVal>
          <c:yVal>
            <c:numRef>
              <c:f>'Geo. NR'!$Y$2:$Y$89</c:f>
              <c:numCache>
                <c:formatCode>General</c:formatCode>
                <c:ptCount val="88"/>
                <c:pt idx="0">
                  <c:v>-108.38678970042436</c:v>
                </c:pt>
                <c:pt idx="1">
                  <c:v>-108.09624678799106</c:v>
                </c:pt>
                <c:pt idx="2">
                  <c:v>-107.73376106092512</c:v>
                </c:pt>
                <c:pt idx="3">
                  <c:v>-107.31942241560321</c:v>
                </c:pt>
                <c:pt idx="4">
                  <c:v>-106.85859448099914</c:v>
                </c:pt>
                <c:pt idx="5">
                  <c:v>-106.36396071818108</c:v>
                </c:pt>
                <c:pt idx="6">
                  <c:v>-105.84391769151162</c:v>
                </c:pt>
                <c:pt idx="7">
                  <c:v>-105.30036969535546</c:v>
                </c:pt>
                <c:pt idx="8">
                  <c:v>-104.74539934259244</c:v>
                </c:pt>
                <c:pt idx="9">
                  <c:v>-104.18246404895839</c:v>
                </c:pt>
                <c:pt idx="10">
                  <c:v>-103.62266056542067</c:v>
                </c:pt>
                <c:pt idx="11">
                  <c:v>-103.06576261907361</c:v>
                </c:pt>
                <c:pt idx="12">
                  <c:v>-102.51526596124192</c:v>
                </c:pt>
                <c:pt idx="13">
                  <c:v>-101.97643532058774</c:v>
                </c:pt>
                <c:pt idx="14">
                  <c:v>-101.44993241684959</c:v>
                </c:pt>
                <c:pt idx="15">
                  <c:v>-100.93583551927051</c:v>
                </c:pt>
                <c:pt idx="16">
                  <c:v>-100.43465835791551</c:v>
                </c:pt>
                <c:pt idx="17">
                  <c:v>-99.946385447865808</c:v>
                </c:pt>
                <c:pt idx="18">
                  <c:v>-99.467156944646959</c:v>
                </c:pt>
                <c:pt idx="19">
                  <c:v>-98.999549710640991</c:v>
                </c:pt>
                <c:pt idx="20">
                  <c:v>-98.540491993501377</c:v>
                </c:pt>
                <c:pt idx="21">
                  <c:v>-98.087247744486874</c:v>
                </c:pt>
                <c:pt idx="22">
                  <c:v>-97.636898485968743</c:v>
                </c:pt>
                <c:pt idx="23">
                  <c:v>-97.187888012308179</c:v>
                </c:pt>
                <c:pt idx="24">
                  <c:v>-96.737845476839411</c:v>
                </c:pt>
                <c:pt idx="25">
                  <c:v>-96.28457809168512</c:v>
                </c:pt>
                <c:pt idx="26">
                  <c:v>-95.829713471022998</c:v>
                </c:pt>
                <c:pt idx="27">
                  <c:v>-95.366644066449368</c:v>
                </c:pt>
                <c:pt idx="28">
                  <c:v>-94.893940270206144</c:v>
                </c:pt>
                <c:pt idx="29">
                  <c:v>-94.411027887461259</c:v>
                </c:pt>
                <c:pt idx="30">
                  <c:v>-93.917434289502069</c:v>
                </c:pt>
                <c:pt idx="31">
                  <c:v>-93.408348245546932</c:v>
                </c:pt>
                <c:pt idx="32">
                  <c:v>-92.88400435465077</c:v>
                </c:pt>
                <c:pt idx="33">
                  <c:v>-92.342611409725365</c:v>
                </c:pt>
                <c:pt idx="34">
                  <c:v>-91.782811003826467</c:v>
                </c:pt>
                <c:pt idx="35">
                  <c:v>-91.203991149848932</c:v>
                </c:pt>
                <c:pt idx="36">
                  <c:v>-90.605468256468072</c:v>
                </c:pt>
                <c:pt idx="37">
                  <c:v>-89.984927119167835</c:v>
                </c:pt>
                <c:pt idx="38">
                  <c:v>-89.340296357512926</c:v>
                </c:pt>
                <c:pt idx="39">
                  <c:v>-88.674102201396494</c:v>
                </c:pt>
                <c:pt idx="40">
                  <c:v>-87.98197052749795</c:v>
                </c:pt>
                <c:pt idx="41">
                  <c:v>-87.264807694561583</c:v>
                </c:pt>
                <c:pt idx="42">
                  <c:v>-86.524106498445207</c:v>
                </c:pt>
                <c:pt idx="43">
                  <c:v>-85.754212379460185</c:v>
                </c:pt>
                <c:pt idx="44">
                  <c:v>-84.957074548612042</c:v>
                </c:pt>
                <c:pt idx="45">
                  <c:v>-84.136388555510393</c:v>
                </c:pt>
                <c:pt idx="46">
                  <c:v>-83.283512324879496</c:v>
                </c:pt>
                <c:pt idx="47">
                  <c:v>-82.404456042700232</c:v>
                </c:pt>
                <c:pt idx="48">
                  <c:v>-81.498154942464168</c:v>
                </c:pt>
                <c:pt idx="49">
                  <c:v>-80.558987565084436</c:v>
                </c:pt>
                <c:pt idx="50">
                  <c:v>-79.593843876776532</c:v>
                </c:pt>
                <c:pt idx="51">
                  <c:v>-78.597909336393585</c:v>
                </c:pt>
                <c:pt idx="52">
                  <c:v>-77.570932711948672</c:v>
                </c:pt>
                <c:pt idx="53">
                  <c:v>-76.515836114186257</c:v>
                </c:pt>
                <c:pt idx="54">
                  <c:v>-75.430652094995523</c:v>
                </c:pt>
                <c:pt idx="55">
                  <c:v>-74.316028240125746</c:v>
                </c:pt>
                <c:pt idx="56">
                  <c:v>-73.170272814733181</c:v>
                </c:pt>
                <c:pt idx="57">
                  <c:v>-71.995376806221387</c:v>
                </c:pt>
                <c:pt idx="58">
                  <c:v>-70.788709854248836</c:v>
                </c:pt>
                <c:pt idx="59">
                  <c:v>-69.553927328569628</c:v>
                </c:pt>
                <c:pt idx="60">
                  <c:v>-68.288259626931634</c:v>
                </c:pt>
                <c:pt idx="61">
                  <c:v>-66.990723712363831</c:v>
                </c:pt>
                <c:pt idx="62">
                  <c:v>-65.665550861175532</c:v>
                </c:pt>
                <c:pt idx="63">
                  <c:v>-64.310898459225243</c:v>
                </c:pt>
                <c:pt idx="64">
                  <c:v>-62.924882486563938</c:v>
                </c:pt>
                <c:pt idx="65">
                  <c:v>-61.509426801161098</c:v>
                </c:pt>
                <c:pt idx="66">
                  <c:v>-60.066549489081282</c:v>
                </c:pt>
                <c:pt idx="67">
                  <c:v>-58.59244670593737</c:v>
                </c:pt>
                <c:pt idx="68">
                  <c:v>-57.087302113946393</c:v>
                </c:pt>
                <c:pt idx="69">
                  <c:v>-55.559396247252558</c:v>
                </c:pt>
                <c:pt idx="70">
                  <c:v>-54.001538597013152</c:v>
                </c:pt>
                <c:pt idx="71">
                  <c:v>-52.41149948346721</c:v>
                </c:pt>
                <c:pt idx="72">
                  <c:v>-50.794169294514447</c:v>
                </c:pt>
                <c:pt idx="73">
                  <c:v>-49.150808243390493</c:v>
                </c:pt>
                <c:pt idx="74">
                  <c:v>-47.477088009661244</c:v>
                </c:pt>
                <c:pt idx="75">
                  <c:v>-45.780294551343481</c:v>
                </c:pt>
                <c:pt idx="76">
                  <c:v>-44.050001726894379</c:v>
                </c:pt>
                <c:pt idx="77">
                  <c:v>-42.298008034749309</c:v>
                </c:pt>
                <c:pt idx="78">
                  <c:v>-40.522031939419108</c:v>
                </c:pt>
                <c:pt idx="79">
                  <c:v>-38.711861114876399</c:v>
                </c:pt>
                <c:pt idx="80">
                  <c:v>-36.883392782704149</c:v>
                </c:pt>
                <c:pt idx="81">
                  <c:v>-35.026416747892064</c:v>
                </c:pt>
                <c:pt idx="82">
                  <c:v>-33.144782190680239</c:v>
                </c:pt>
                <c:pt idx="83">
                  <c:v>-31.240056147036935</c:v>
                </c:pt>
                <c:pt idx="84">
                  <c:v>-29.305685232209907</c:v>
                </c:pt>
                <c:pt idx="85">
                  <c:v>-27.354088999402073</c:v>
                </c:pt>
                <c:pt idx="86">
                  <c:v>-25.374915794206771</c:v>
                </c:pt>
                <c:pt idx="87">
                  <c:v>-23.372221588105809</c:v>
                </c:pt>
              </c:numCache>
            </c:numRef>
          </c:yVal>
          <c:smooth val="0"/>
          <c:extLst>
            <c:ext xmlns:c16="http://schemas.microsoft.com/office/drawing/2014/chart" uri="{C3380CC4-5D6E-409C-BE32-E72D297353CC}">
              <c16:uniqueId val="{00000004-A60F-4399-A163-CE6051BAC656}"/>
            </c:ext>
          </c:extLst>
        </c:ser>
        <c:ser>
          <c:idx val="5"/>
          <c:order val="5"/>
          <c:tx>
            <c:v>F</c:v>
          </c:tx>
          <c:spPr>
            <a:ln w="28575">
              <a:noFill/>
            </a:ln>
          </c:spPr>
          <c:xVal>
            <c:numRef>
              <c:f>'Geo. NR'!$U$7</c:f>
              <c:numCache>
                <c:formatCode>General</c:formatCode>
                <c:ptCount val="1"/>
                <c:pt idx="0">
                  <c:v>21.055084223501833</c:v>
                </c:pt>
              </c:numCache>
            </c:numRef>
          </c:xVal>
          <c:yVal>
            <c:numRef>
              <c:f>'Geo. NR'!$T$2</c:f>
              <c:numCache>
                <c:formatCode>General</c:formatCode>
                <c:ptCount val="1"/>
                <c:pt idx="0">
                  <c:v>-108.38678970042436</c:v>
                </c:pt>
              </c:numCache>
            </c:numRef>
          </c:yVal>
          <c:smooth val="0"/>
          <c:extLst>
            <c:ext xmlns:c16="http://schemas.microsoft.com/office/drawing/2014/chart" uri="{C3380CC4-5D6E-409C-BE32-E72D297353CC}">
              <c16:uniqueId val="{00000005-A60F-4399-A163-CE6051BAC656}"/>
            </c:ext>
          </c:extLst>
        </c:ser>
        <c:ser>
          <c:idx val="6"/>
          <c:order val="6"/>
          <c:tx>
            <c:v>Sockel</c:v>
          </c:tx>
          <c:spPr>
            <a:ln w="28575">
              <a:noFill/>
            </a:ln>
          </c:spPr>
          <c:xVal>
            <c:numRef>
              <c:f>[1]Tabelle1!$T$19</c:f>
              <c:numCache>
                <c:formatCode>General</c:formatCode>
                <c:ptCount val="1"/>
                <c:pt idx="0">
                  <c:v>1</c:v>
                </c:pt>
              </c:numCache>
            </c:numRef>
          </c:xVal>
          <c:yVal>
            <c:numRef>
              <c:f>[1]Tabelle1!$U$22</c:f>
              <c:numCache>
                <c:formatCode>General</c:formatCode>
                <c:ptCount val="1"/>
                <c:pt idx="0">
                  <c:v>-63.023993418155257</c:v>
                </c:pt>
              </c:numCache>
            </c:numRef>
          </c:yVal>
          <c:smooth val="0"/>
          <c:extLst>
            <c:ext xmlns:c16="http://schemas.microsoft.com/office/drawing/2014/chart" uri="{C3380CC4-5D6E-409C-BE32-E72D297353CC}">
              <c16:uniqueId val="{00000006-A60F-4399-A163-CE6051BAC656}"/>
            </c:ext>
          </c:extLst>
        </c:ser>
        <c:ser>
          <c:idx val="7"/>
          <c:order val="7"/>
          <c:tx>
            <c:v>Sockel</c:v>
          </c:tx>
          <c:spPr>
            <a:ln w="28575">
              <a:noFill/>
            </a:ln>
          </c:spPr>
          <c:xVal>
            <c:numRef>
              <c:f>[1]Tabelle1!$T$19</c:f>
              <c:numCache>
                <c:formatCode>General</c:formatCode>
                <c:ptCount val="1"/>
                <c:pt idx="0">
                  <c:v>1</c:v>
                </c:pt>
              </c:numCache>
            </c:numRef>
          </c:xVal>
          <c:yVal>
            <c:numRef>
              <c:f>[1]Tabelle1!$U$22</c:f>
              <c:numCache>
                <c:formatCode>General</c:formatCode>
                <c:ptCount val="1"/>
                <c:pt idx="0">
                  <c:v>-63.023993418155257</c:v>
                </c:pt>
              </c:numCache>
            </c:numRef>
          </c:yVal>
          <c:smooth val="0"/>
          <c:extLst>
            <c:ext xmlns:c16="http://schemas.microsoft.com/office/drawing/2014/chart" uri="{C3380CC4-5D6E-409C-BE32-E72D297353CC}">
              <c16:uniqueId val="{00000007-A60F-4399-A163-CE6051BAC656}"/>
            </c:ext>
          </c:extLst>
        </c:ser>
        <c:ser>
          <c:idx val="8"/>
          <c:order val="8"/>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8-A60F-4399-A163-CE6051BAC656}"/>
            </c:ext>
          </c:extLst>
        </c:ser>
        <c:dLbls>
          <c:showLegendKey val="0"/>
          <c:showVal val="0"/>
          <c:showCatName val="0"/>
          <c:showSerName val="0"/>
          <c:showPercent val="0"/>
          <c:showBubbleSize val="0"/>
        </c:dLbls>
        <c:axId val="70356992"/>
        <c:axId val="70358528"/>
      </c:scatterChart>
      <c:valAx>
        <c:axId val="70356992"/>
        <c:scaling>
          <c:orientation val="minMax"/>
        </c:scaling>
        <c:delete val="0"/>
        <c:axPos val="b"/>
        <c:numFmt formatCode="General" sourceLinked="1"/>
        <c:majorTickMark val="out"/>
        <c:minorTickMark val="none"/>
        <c:tickLblPos val="nextTo"/>
        <c:crossAx val="70358528"/>
        <c:crosses val="autoZero"/>
        <c:crossBetween val="midCat"/>
      </c:valAx>
      <c:valAx>
        <c:axId val="70358528"/>
        <c:scaling>
          <c:orientation val="minMax"/>
          <c:max val="60"/>
          <c:min val="-165"/>
        </c:scaling>
        <c:delete val="0"/>
        <c:axPos val="l"/>
        <c:majorGridlines/>
        <c:numFmt formatCode="General" sourceLinked="1"/>
        <c:majorTickMark val="out"/>
        <c:minorTickMark val="none"/>
        <c:tickLblPos val="nextTo"/>
        <c:crossAx val="70356992"/>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65363674200919E-2"/>
          <c:y val="1.5546163347228656E-2"/>
          <c:w val="0.78029706172115076"/>
          <c:h val="0.94476358365652069"/>
        </c:manualLayout>
      </c:layout>
      <c:scatterChart>
        <c:scatterStyle val="lineMarker"/>
        <c:varyColors val="0"/>
        <c:ser>
          <c:idx val="0"/>
          <c:order val="0"/>
          <c:tx>
            <c:v>Scharnierpunkt1</c:v>
          </c:tx>
          <c:spPr>
            <a:ln w="28575">
              <a:noFill/>
            </a:ln>
          </c:spPr>
          <c:xVal>
            <c:numRef>
              <c:f>'Geo. GR DE'!$G$2:$G$90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'Geo. GR DE'!$B$2:$B$90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D8D8-48D5-8F4A-1B852562226C}"/>
            </c:ext>
          </c:extLst>
        </c:ser>
        <c:ser>
          <c:idx val="1"/>
          <c:order val="1"/>
          <c:tx>
            <c:v>Scharnierpunkt2</c:v>
          </c:tx>
          <c:spPr>
            <a:ln w="28575">
              <a:noFill/>
            </a:ln>
          </c:spPr>
          <c:xVal>
            <c:numRef>
              <c:f>'Geo. GR DE'!$D$2:$D$90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'Geo. GR DE'!$J$2:$J$90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D8D8-48D5-8F4A-1B852562226C}"/>
            </c:ext>
          </c:extLst>
        </c:ser>
        <c:ser>
          <c:idx val="2"/>
          <c:order val="2"/>
          <c:tx>
            <c:v>Dekor links unten</c:v>
          </c:tx>
          <c:spPr>
            <a:ln w="28575">
              <a:noFill/>
            </a:ln>
          </c:spPr>
          <c:xVal>
            <c:numRef>
              <c:f>'Geo. GR DE'!$O$2:$O$90</c:f>
              <c:numCache>
                <c:formatCode>General</c:formatCode>
                <c:ptCount val="89"/>
                <c:pt idx="0">
                  <c:v>3</c:v>
                </c:pt>
                <c:pt idx="1">
                  <c:v>3.2058499999999994</c:v>
                </c:pt>
                <c:pt idx="2">
                  <c:v>3.3466500000000003</c:v>
                </c:pt>
                <c:pt idx="3">
                  <c:v>3.4104299999999999</c:v>
                </c:pt>
                <c:pt idx="4">
                  <c:v>3.3931600000000004</c:v>
                </c:pt>
                <c:pt idx="5">
                  <c:v>3.2897199999999995</c:v>
                </c:pt>
                <c:pt idx="6">
                  <c:v>3.1000199999999998</c:v>
                </c:pt>
                <c:pt idx="7">
                  <c:v>2.8212099999999989</c:v>
                </c:pt>
                <c:pt idx="8">
                  <c:v>2.4551699999999999</c:v>
                </c:pt>
                <c:pt idx="9">
                  <c:v>2.0077200000000017</c:v>
                </c:pt>
                <c:pt idx="10">
                  <c:v>1.4826199999999981</c:v>
                </c:pt>
                <c:pt idx="11">
                  <c:v>0.8815299999999997</c:v>
                </c:pt>
                <c:pt idx="12">
                  <c:v>0.21363999999999805</c:v>
                </c:pt>
                <c:pt idx="13">
                  <c:v>-0.51499000000000095</c:v>
                </c:pt>
                <c:pt idx="14">
                  <c:v>-1.3019400000000001</c:v>
                </c:pt>
                <c:pt idx="15">
                  <c:v>-2.1395700000000009</c:v>
                </c:pt>
                <c:pt idx="16">
                  <c:v>-3.0230000000000015</c:v>
                </c:pt>
                <c:pt idx="17">
                  <c:v>-3.9470500000000008</c:v>
                </c:pt>
                <c:pt idx="18">
                  <c:v>-4.9071099999999994</c:v>
                </c:pt>
                <c:pt idx="19">
                  <c:v>-5.8980600000000001</c:v>
                </c:pt>
                <c:pt idx="20">
                  <c:v>-6.919690000000001</c:v>
                </c:pt>
                <c:pt idx="21">
                  <c:v>-7.9644199999999996</c:v>
                </c:pt>
                <c:pt idx="22">
                  <c:v>-9.0321000000000016</c:v>
                </c:pt>
                <c:pt idx="23">
                  <c:v>-10.12067</c:v>
                </c:pt>
                <c:pt idx="24">
                  <c:v>-11.224550000000001</c:v>
                </c:pt>
                <c:pt idx="25">
                  <c:v>-12.34459</c:v>
                </c:pt>
                <c:pt idx="26">
                  <c:v>-13.477610000000002</c:v>
                </c:pt>
                <c:pt idx="27">
                  <c:v>-14.62294</c:v>
                </c:pt>
                <c:pt idx="28">
                  <c:v>-15.77758</c:v>
                </c:pt>
                <c:pt idx="29">
                  <c:v>-16.942530000000001</c:v>
                </c:pt>
                <c:pt idx="30">
                  <c:v>-18.113880000000002</c:v>
                </c:pt>
                <c:pt idx="31">
                  <c:v>-19.29354</c:v>
                </c:pt>
                <c:pt idx="32">
                  <c:v>-20.479660000000003</c:v>
                </c:pt>
                <c:pt idx="33">
                  <c:v>-21.671240000000001</c:v>
                </c:pt>
                <c:pt idx="34">
                  <c:v>-22.867280000000001</c:v>
                </c:pt>
                <c:pt idx="35">
                  <c:v>-24.06793</c:v>
                </c:pt>
                <c:pt idx="36">
                  <c:v>-25.271250000000006</c:v>
                </c:pt>
                <c:pt idx="37">
                  <c:v>-26.478910000000003</c:v>
                </c:pt>
                <c:pt idx="38">
                  <c:v>-27.688510000000001</c:v>
                </c:pt>
                <c:pt idx="39">
                  <c:v>-28.900659999999998</c:v>
                </c:pt>
                <c:pt idx="40">
                  <c:v>-30.11542</c:v>
                </c:pt>
                <c:pt idx="41">
                  <c:v>-31.330209999999997</c:v>
                </c:pt>
                <c:pt idx="42">
                  <c:v>-32.545760000000001</c:v>
                </c:pt>
                <c:pt idx="43">
                  <c:v>-33.763860000000008</c:v>
                </c:pt>
                <c:pt idx="44">
                  <c:v>-34.982050000000001</c:v>
                </c:pt>
                <c:pt idx="45">
                  <c:v>-36.199090000000005</c:v>
                </c:pt>
                <c:pt idx="46">
                  <c:v>-37.418679999999995</c:v>
                </c:pt>
                <c:pt idx="47">
                  <c:v>-38.635719999999999</c:v>
                </c:pt>
                <c:pt idx="48">
                  <c:v>-39.851550000000003</c:v>
                </c:pt>
                <c:pt idx="49">
                  <c:v>-41.068199999999997</c:v>
                </c:pt>
                <c:pt idx="50">
                  <c:v>-42.282180000000004</c:v>
                </c:pt>
                <c:pt idx="51">
                  <c:v>-43.4968</c:v>
                </c:pt>
                <c:pt idx="52">
                  <c:v>-44.708750000000002</c:v>
                </c:pt>
                <c:pt idx="53">
                  <c:v>-45.917820000000006</c:v>
                </c:pt>
                <c:pt idx="54">
                  <c:v>-47.125889999999998</c:v>
                </c:pt>
                <c:pt idx="55">
                  <c:v>-48.332080000000005</c:v>
                </c:pt>
                <c:pt idx="56">
                  <c:v>-49.534419999999997</c:v>
                </c:pt>
                <c:pt idx="57">
                  <c:v>-50.734939999999995</c:v>
                </c:pt>
                <c:pt idx="58">
                  <c:v>-51.932550000000006</c:v>
                </c:pt>
                <c:pt idx="59">
                  <c:v>-53.126489999999997</c:v>
                </c:pt>
                <c:pt idx="60">
                  <c:v>-54.317520000000002</c:v>
                </c:pt>
                <c:pt idx="61">
                  <c:v>-55.504819999999995</c:v>
                </c:pt>
                <c:pt idx="62">
                  <c:v>-56.687480000000001</c:v>
                </c:pt>
                <c:pt idx="63">
                  <c:v>-57.867289999999997</c:v>
                </c:pt>
                <c:pt idx="64">
                  <c:v>-59.04325</c:v>
                </c:pt>
                <c:pt idx="65">
                  <c:v>-60.213720000000002</c:v>
                </c:pt>
                <c:pt idx="66">
                  <c:v>-61.380399999999995</c:v>
                </c:pt>
                <c:pt idx="67">
                  <c:v>-62.542259999999999</c:v>
                </c:pt>
                <c:pt idx="68">
                  <c:v>-63.699539999999999</c:v>
                </c:pt>
                <c:pt idx="69">
                  <c:v>-64.850269999999995</c:v>
                </c:pt>
                <c:pt idx="70">
                  <c:v>-65.99803</c:v>
                </c:pt>
                <c:pt idx="71">
                  <c:v>-67.141030000000001</c:v>
                </c:pt>
                <c:pt idx="72">
                  <c:v>-68.277540000000002</c:v>
                </c:pt>
                <c:pt idx="73">
                  <c:v>-69.408440000000013</c:v>
                </c:pt>
                <c:pt idx="74">
                  <c:v>-70.534580000000005</c:v>
                </c:pt>
                <c:pt idx="75">
                  <c:v>-71.654110000000003</c:v>
                </c:pt>
                <c:pt idx="76">
                  <c:v>-72.76982000000001</c:v>
                </c:pt>
                <c:pt idx="77">
                  <c:v>-73.878129999999999</c:v>
                </c:pt>
                <c:pt idx="78">
                  <c:v>-74.981560000000002</c:v>
                </c:pt>
                <c:pt idx="79">
                  <c:v>-76.081109999999995</c:v>
                </c:pt>
                <c:pt idx="80">
                  <c:v>-77.172409999999999</c:v>
                </c:pt>
                <c:pt idx="81">
                  <c:v>-78.258769999999998</c:v>
                </c:pt>
                <c:pt idx="82">
                  <c:v>-79.340519999999998</c:v>
                </c:pt>
                <c:pt idx="83">
                  <c:v>-80.417479999999998</c:v>
                </c:pt>
                <c:pt idx="84">
                  <c:v>-81.488650000000007</c:v>
                </c:pt>
                <c:pt idx="85">
                  <c:v>-82.554420000000007</c:v>
                </c:pt>
                <c:pt idx="86">
                  <c:v>-83.617069999999998</c:v>
                </c:pt>
                <c:pt idx="87">
                  <c:v>-84.675200000000004</c:v>
                </c:pt>
                <c:pt idx="88">
                  <c:v>-85.72954</c:v>
                </c:pt>
              </c:numCache>
            </c:numRef>
          </c:xVal>
          <c:yVal>
            <c:numRef>
              <c:f>'Geo. GR DE'!$P$2:$P$90</c:f>
              <c:numCache>
                <c:formatCode>General</c:formatCode>
                <c:ptCount val="89"/>
                <c:pt idx="0">
                  <c:v>-39.5</c:v>
                </c:pt>
                <c:pt idx="1">
                  <c:v>-38.952059999999996</c:v>
                </c:pt>
                <c:pt idx="2">
                  <c:v>-38.341000000000001</c:v>
                </c:pt>
                <c:pt idx="3">
                  <c:v>-37.674510000000005</c:v>
                </c:pt>
                <c:pt idx="4">
                  <c:v>-36.968900000000005</c:v>
                </c:pt>
                <c:pt idx="5">
                  <c:v>-36.232590000000002</c:v>
                </c:pt>
                <c:pt idx="6">
                  <c:v>-35.481100000000005</c:v>
                </c:pt>
                <c:pt idx="7">
                  <c:v>-34.723700000000001</c:v>
                </c:pt>
                <c:pt idx="8">
                  <c:v>-33.96781</c:v>
                </c:pt>
                <c:pt idx="9">
                  <c:v>-33.227469999999997</c:v>
                </c:pt>
                <c:pt idx="10">
                  <c:v>-32.504519999999999</c:v>
                </c:pt>
                <c:pt idx="11">
                  <c:v>-31.81024</c:v>
                </c:pt>
                <c:pt idx="12">
                  <c:v>-31.144080000000002</c:v>
                </c:pt>
                <c:pt idx="13">
                  <c:v>-30.510830000000006</c:v>
                </c:pt>
                <c:pt idx="14">
                  <c:v>-29.912610000000001</c:v>
                </c:pt>
                <c:pt idx="15">
                  <c:v>-29.350089999999998</c:v>
                </c:pt>
                <c:pt idx="16">
                  <c:v>-28.821689999999997</c:v>
                </c:pt>
                <c:pt idx="17">
                  <c:v>-28.329780000000007</c:v>
                </c:pt>
                <c:pt idx="18">
                  <c:v>-27.868929999999999</c:v>
                </c:pt>
                <c:pt idx="19">
                  <c:v>-27.440719999999999</c:v>
                </c:pt>
                <c:pt idx="20">
                  <c:v>-27.043209999999998</c:v>
                </c:pt>
                <c:pt idx="21">
                  <c:v>-26.673280000000009</c:v>
                </c:pt>
                <c:pt idx="22">
                  <c:v>-26.328200000000002</c:v>
                </c:pt>
                <c:pt idx="23">
                  <c:v>-26.005760000000002</c:v>
                </c:pt>
                <c:pt idx="24">
                  <c:v>-25.704839999999997</c:v>
                </c:pt>
                <c:pt idx="25">
                  <c:v>-25.42071</c:v>
                </c:pt>
                <c:pt idx="26">
                  <c:v>-25.155740000000009</c:v>
                </c:pt>
                <c:pt idx="27">
                  <c:v>-24.90429</c:v>
                </c:pt>
                <c:pt idx="28">
                  <c:v>-24.664359999999999</c:v>
                </c:pt>
                <c:pt idx="29">
                  <c:v>-24.434950000000001</c:v>
                </c:pt>
                <c:pt idx="30">
                  <c:v>-24.215579999999996</c:v>
                </c:pt>
                <c:pt idx="31">
                  <c:v>-24.001730000000009</c:v>
                </c:pt>
                <c:pt idx="32">
                  <c:v>-23.793130000000001</c:v>
                </c:pt>
                <c:pt idx="33">
                  <c:v>-23.58878</c:v>
                </c:pt>
                <c:pt idx="34">
                  <c:v>-23.385679999999997</c:v>
                </c:pt>
                <c:pt idx="35">
                  <c:v>-23.184559999999998</c:v>
                </c:pt>
                <c:pt idx="36">
                  <c:v>-22.98263</c:v>
                </c:pt>
                <c:pt idx="37">
                  <c:v>-22.780530000000009</c:v>
                </c:pt>
                <c:pt idx="38">
                  <c:v>-22.573770000000003</c:v>
                </c:pt>
                <c:pt idx="39">
                  <c:v>-22.364780000000003</c:v>
                </c:pt>
                <c:pt idx="40">
                  <c:v>-22.151769999999999</c:v>
                </c:pt>
                <c:pt idx="41">
                  <c:v>-21.931620000000002</c:v>
                </c:pt>
                <c:pt idx="42">
                  <c:v>-21.707180000000005</c:v>
                </c:pt>
                <c:pt idx="43">
                  <c:v>-21.475509999999996</c:v>
                </c:pt>
                <c:pt idx="44">
                  <c:v>-21.233910000000002</c:v>
                </c:pt>
                <c:pt idx="45">
                  <c:v>-20.986539999999994</c:v>
                </c:pt>
                <c:pt idx="46">
                  <c:v>-20.729940000000003</c:v>
                </c:pt>
                <c:pt idx="47">
                  <c:v>-20.462080000000004</c:v>
                </c:pt>
                <c:pt idx="48">
                  <c:v>-20.187239999999999</c:v>
                </c:pt>
                <c:pt idx="49">
                  <c:v>-19.899320000000003</c:v>
                </c:pt>
                <c:pt idx="50">
                  <c:v>-19.600720000000003</c:v>
                </c:pt>
                <c:pt idx="51">
                  <c:v>-19.291409999999999</c:v>
                </c:pt>
                <c:pt idx="52">
                  <c:v>-18.970420000000001</c:v>
                </c:pt>
                <c:pt idx="53">
                  <c:v>-18.635809999999999</c:v>
                </c:pt>
                <c:pt idx="54">
                  <c:v>-18.29016</c:v>
                </c:pt>
                <c:pt idx="55">
                  <c:v>-17.930890000000002</c:v>
                </c:pt>
                <c:pt idx="56">
                  <c:v>-17.560310000000005</c:v>
                </c:pt>
                <c:pt idx="57">
                  <c:v>-17.173320000000004</c:v>
                </c:pt>
                <c:pt idx="58">
                  <c:v>-16.77581</c:v>
                </c:pt>
                <c:pt idx="59">
                  <c:v>-16.361619999999998</c:v>
                </c:pt>
                <c:pt idx="60">
                  <c:v>-15.935910000000002</c:v>
                </c:pt>
                <c:pt idx="61">
                  <c:v>-15.494310000000002</c:v>
                </c:pt>
                <c:pt idx="62">
                  <c:v>-15.03834</c:v>
                </c:pt>
                <c:pt idx="63">
                  <c:v>-14.568059999999999</c:v>
                </c:pt>
                <c:pt idx="64">
                  <c:v>-14.083469999999998</c:v>
                </c:pt>
                <c:pt idx="65">
                  <c:v>-13.584239999999999</c:v>
                </c:pt>
                <c:pt idx="66">
                  <c:v>-13.067910000000001</c:v>
                </c:pt>
                <c:pt idx="67">
                  <c:v>-12.539580000000001</c:v>
                </c:pt>
                <c:pt idx="68">
                  <c:v>-11.993090000000002</c:v>
                </c:pt>
                <c:pt idx="69">
                  <c:v>-11.43275</c:v>
                </c:pt>
                <c:pt idx="70">
                  <c:v>-10.85768</c:v>
                </c:pt>
                <c:pt idx="71">
                  <c:v>-10.266819999999999</c:v>
                </c:pt>
                <c:pt idx="72">
                  <c:v>-9.659320000000001</c:v>
                </c:pt>
                <c:pt idx="73">
                  <c:v>-9.0367599999999992</c:v>
                </c:pt>
                <c:pt idx="74">
                  <c:v>-8.3984100000000019</c:v>
                </c:pt>
                <c:pt idx="75">
                  <c:v>-7.7440000000000007</c:v>
                </c:pt>
                <c:pt idx="76">
                  <c:v>-7.0745900000000024</c:v>
                </c:pt>
                <c:pt idx="77">
                  <c:v>-6.3880599999999976</c:v>
                </c:pt>
                <c:pt idx="78">
                  <c:v>-5.6863199999999994</c:v>
                </c:pt>
                <c:pt idx="79">
                  <c:v>-4.9693700000000014</c:v>
                </c:pt>
                <c:pt idx="80">
                  <c:v>-4.2360300000000031</c:v>
                </c:pt>
                <c:pt idx="81">
                  <c:v>-3.4872699999999996</c:v>
                </c:pt>
                <c:pt idx="82">
                  <c:v>-2.7204500000000005</c:v>
                </c:pt>
                <c:pt idx="83">
                  <c:v>-1.9389400000000028</c:v>
                </c:pt>
                <c:pt idx="84">
                  <c:v>-1.142739999999999</c:v>
                </c:pt>
                <c:pt idx="85">
                  <c:v>-0.32642000000000015</c:v>
                </c:pt>
                <c:pt idx="86">
                  <c:v>0.50294999999999979</c:v>
                </c:pt>
                <c:pt idx="87">
                  <c:v>1.3498600000000023</c:v>
                </c:pt>
                <c:pt idx="88">
                  <c:v>2.214459999999999</c:v>
                </c:pt>
              </c:numCache>
            </c:numRef>
          </c:yVal>
          <c:smooth val="0"/>
          <c:extLst>
            <c:ext xmlns:c16="http://schemas.microsoft.com/office/drawing/2014/chart" uri="{C3380CC4-5D6E-409C-BE32-E72D297353CC}">
              <c16:uniqueId val="{00000002-D8D8-48D5-8F4A-1B852562226C}"/>
            </c:ext>
          </c:extLst>
        </c:ser>
        <c:ser>
          <c:idx val="3"/>
          <c:order val="3"/>
          <c:tx>
            <c:v>Dekor rechts unten</c:v>
          </c:tx>
          <c:spPr>
            <a:ln w="28575">
              <a:noFill/>
            </a:ln>
          </c:spPr>
          <c:xVal>
            <c:numRef>
              <c:f>'Geo. GR DE'!$Q$2:$Q$90</c:f>
              <c:numCache>
                <c:formatCode>General</c:formatCode>
                <c:ptCount val="89"/>
                <c:pt idx="0">
                  <c:v>22</c:v>
                </c:pt>
                <c:pt idx="1">
                  <c:v>22.202809999999999</c:v>
                </c:pt>
                <c:pt idx="2">
                  <c:v>22.335249999999998</c:v>
                </c:pt>
                <c:pt idx="3">
                  <c:v>22.384210000000003</c:v>
                </c:pt>
                <c:pt idx="4">
                  <c:v>22.346799999999998</c:v>
                </c:pt>
                <c:pt idx="5">
                  <c:v>22.217139999999997</c:v>
                </c:pt>
                <c:pt idx="6">
                  <c:v>21.995899999999999</c:v>
                </c:pt>
                <c:pt idx="7">
                  <c:v>21.679850000000002</c:v>
                </c:pt>
                <c:pt idx="8">
                  <c:v>21.270109999999999</c:v>
                </c:pt>
                <c:pt idx="9">
                  <c:v>20.77402</c:v>
                </c:pt>
                <c:pt idx="10">
                  <c:v>20.193819999999995</c:v>
                </c:pt>
                <c:pt idx="11">
                  <c:v>19.532690000000002</c:v>
                </c:pt>
                <c:pt idx="12">
                  <c:v>18.798679999999997</c:v>
                </c:pt>
                <c:pt idx="13">
                  <c:v>17.99823</c:v>
                </c:pt>
                <c:pt idx="14">
                  <c:v>17.133759999999999</c:v>
                </c:pt>
                <c:pt idx="15">
                  <c:v>16.213290000000001</c:v>
                </c:pt>
                <c:pt idx="16">
                  <c:v>15.24094</c:v>
                </c:pt>
                <c:pt idx="17">
                  <c:v>14.22303</c:v>
                </c:pt>
                <c:pt idx="18">
                  <c:v>13.163030000000003</c:v>
                </c:pt>
                <c:pt idx="19">
                  <c:v>12.06682</c:v>
                </c:pt>
                <c:pt idx="20">
                  <c:v>10.934610000000001</c:v>
                </c:pt>
                <c:pt idx="21">
                  <c:v>9.7739800000000052</c:v>
                </c:pt>
                <c:pt idx="22">
                  <c:v>8.584699999999998</c:v>
                </c:pt>
                <c:pt idx="23">
                  <c:v>7.3692099999999989</c:v>
                </c:pt>
                <c:pt idx="24">
                  <c:v>6.1330899999999957</c:v>
                </c:pt>
                <c:pt idx="25">
                  <c:v>4.8751099999999958</c:v>
                </c:pt>
                <c:pt idx="26">
                  <c:v>3.5995899999999992</c:v>
                </c:pt>
                <c:pt idx="27">
                  <c:v>2.306440000000002</c:v>
                </c:pt>
                <c:pt idx="28">
                  <c:v>0.99865999999999744</c:v>
                </c:pt>
                <c:pt idx="29">
                  <c:v>-0.32475000000000165</c:v>
                </c:pt>
                <c:pt idx="30">
                  <c:v>-1.6591200000000015</c:v>
                </c:pt>
                <c:pt idx="31">
                  <c:v>-3.0071200000000005</c:v>
                </c:pt>
                <c:pt idx="32">
                  <c:v>-4.3665200000000013</c:v>
                </c:pt>
                <c:pt idx="33">
                  <c:v>-5.7363200000000028</c:v>
                </c:pt>
                <c:pt idx="34">
                  <c:v>-7.1155200000000018</c:v>
                </c:pt>
                <c:pt idx="35">
                  <c:v>-8.5038900000000019</c:v>
                </c:pt>
                <c:pt idx="36">
                  <c:v>-9.8998700000000053</c:v>
                </c:pt>
                <c:pt idx="37">
                  <c:v>-11.30437</c:v>
                </c:pt>
                <c:pt idx="38">
                  <c:v>-12.716129999999998</c:v>
                </c:pt>
                <c:pt idx="39">
                  <c:v>-14.134619999999995</c:v>
                </c:pt>
                <c:pt idx="40">
                  <c:v>-15.560280000000002</c:v>
                </c:pt>
                <c:pt idx="41">
                  <c:v>-16.990529999999996</c:v>
                </c:pt>
                <c:pt idx="42">
                  <c:v>-18.425720000000005</c:v>
                </c:pt>
                <c:pt idx="43">
                  <c:v>-19.867640000000009</c:v>
                </c:pt>
                <c:pt idx="44">
                  <c:v>-21.314590000000006</c:v>
                </c:pt>
                <c:pt idx="45">
                  <c:v>-22.763810000000007</c:v>
                </c:pt>
                <c:pt idx="46">
                  <c:v>-24.219759999999997</c:v>
                </c:pt>
                <c:pt idx="47">
                  <c:v>-25.677719999999997</c:v>
                </c:pt>
                <c:pt idx="48">
                  <c:v>-27.137510000000006</c:v>
                </c:pt>
                <c:pt idx="49">
                  <c:v>-28.602679999999996</c:v>
                </c:pt>
                <c:pt idx="50">
                  <c:v>-30.068980000000003</c:v>
                </c:pt>
                <c:pt idx="51">
                  <c:v>-31.539339999999999</c:v>
                </c:pt>
                <c:pt idx="52">
                  <c:v>-33.010830000000006</c:v>
                </c:pt>
                <c:pt idx="53">
                  <c:v>-34.483240000000002</c:v>
                </c:pt>
                <c:pt idx="54">
                  <c:v>-35.957689999999999</c:v>
                </c:pt>
                <c:pt idx="55">
                  <c:v>-37.434060000000002</c:v>
                </c:pt>
                <c:pt idx="56">
                  <c:v>-38.909239999999997</c:v>
                </c:pt>
                <c:pt idx="57">
                  <c:v>-40.386780000000002</c:v>
                </c:pt>
                <c:pt idx="58">
                  <c:v>-41.863690000000005</c:v>
                </c:pt>
                <c:pt idx="59">
                  <c:v>-43.340730000000001</c:v>
                </c:pt>
                <c:pt idx="60">
                  <c:v>-44.817140000000009</c:v>
                </c:pt>
                <c:pt idx="61">
                  <c:v>-46.293239999999997</c:v>
                </c:pt>
                <c:pt idx="62">
                  <c:v>-47.767359999999996</c:v>
                </c:pt>
                <c:pt idx="63">
                  <c:v>-49.241289999999999</c:v>
                </c:pt>
                <c:pt idx="64">
                  <c:v>-50.714030000000008</c:v>
                </c:pt>
                <c:pt idx="65">
                  <c:v>-52.18356</c:v>
                </c:pt>
                <c:pt idx="66">
                  <c:v>-53.652339999999995</c:v>
                </c:pt>
                <c:pt idx="67">
                  <c:v>-55.117820000000002</c:v>
                </c:pt>
                <c:pt idx="68">
                  <c:v>-56.581760000000003</c:v>
                </c:pt>
                <c:pt idx="69">
                  <c:v>-58.041049999999998</c:v>
                </c:pt>
                <c:pt idx="70">
                  <c:v>-59.499269999999996</c:v>
                </c:pt>
                <c:pt idx="71">
                  <c:v>-60.954629999999995</c:v>
                </c:pt>
                <c:pt idx="72">
                  <c:v>-62.405780000000007</c:v>
                </c:pt>
                <c:pt idx="73">
                  <c:v>-63.852840000000008</c:v>
                </c:pt>
                <c:pt idx="74">
                  <c:v>-65.297039999999996</c:v>
                </c:pt>
                <c:pt idx="75">
                  <c:v>-66.736150000000009</c:v>
                </c:pt>
                <c:pt idx="76">
                  <c:v>-68.172960000000003</c:v>
                </c:pt>
                <c:pt idx="77">
                  <c:v>-69.603889999999993</c:v>
                </c:pt>
                <c:pt idx="78">
                  <c:v>-71.031080000000003</c:v>
                </c:pt>
                <c:pt idx="79">
                  <c:v>-72.45553000000001</c:v>
                </c:pt>
                <c:pt idx="80">
                  <c:v>-73.872870000000006</c:v>
                </c:pt>
                <c:pt idx="81">
                  <c:v>-75.286029999999997</c:v>
                </c:pt>
                <c:pt idx="82">
                  <c:v>-76.696100000000001</c:v>
                </c:pt>
                <c:pt idx="83">
                  <c:v>-78.101759999999999</c:v>
                </c:pt>
                <c:pt idx="84">
                  <c:v>-79.502010000000013</c:v>
                </c:pt>
                <c:pt idx="85">
                  <c:v>-80.898380000000003</c:v>
                </c:pt>
                <c:pt idx="86">
                  <c:v>-82.291249999999991</c:v>
                </c:pt>
                <c:pt idx="87">
                  <c:v>-83.680360000000007</c:v>
                </c:pt>
                <c:pt idx="88">
                  <c:v>-85.066059999999993</c:v>
                </c:pt>
              </c:numCache>
            </c:numRef>
          </c:xVal>
          <c:yVal>
            <c:numRef>
              <c:f>'Geo. GR DE'!$R$2:$R$90</c:f>
              <c:numCache>
                <c:formatCode>General</c:formatCode>
                <c:ptCount val="89"/>
                <c:pt idx="0">
                  <c:v>-39.5</c:v>
                </c:pt>
                <c:pt idx="1">
                  <c:v>-39.283799999999999</c:v>
                </c:pt>
                <c:pt idx="2">
                  <c:v>-39.004100000000001</c:v>
                </c:pt>
                <c:pt idx="3">
                  <c:v>-38.668970000000009</c:v>
                </c:pt>
                <c:pt idx="4">
                  <c:v>-38.294340000000005</c:v>
                </c:pt>
                <c:pt idx="5">
                  <c:v>-37.888630000000006</c:v>
                </c:pt>
                <c:pt idx="6">
                  <c:v>-37.46698</c:v>
                </c:pt>
                <c:pt idx="7">
                  <c:v>-37.03904</c:v>
                </c:pt>
                <c:pt idx="8">
                  <c:v>-36.612230000000004</c:v>
                </c:pt>
                <c:pt idx="9">
                  <c:v>-36.199829999999999</c:v>
                </c:pt>
                <c:pt idx="10">
                  <c:v>-35.80368</c:v>
                </c:pt>
                <c:pt idx="11">
                  <c:v>-35.43582</c:v>
                </c:pt>
                <c:pt idx="12">
                  <c:v>-35.094560000000001</c:v>
                </c:pt>
                <c:pt idx="13">
                  <c:v>-34.784690000000005</c:v>
                </c:pt>
                <c:pt idx="14">
                  <c:v>-34.50909</c:v>
                </c:pt>
                <c:pt idx="15">
                  <c:v>-34.267669999999995</c:v>
                </c:pt>
                <c:pt idx="16">
                  <c:v>-34.05885</c:v>
                </c:pt>
                <c:pt idx="17">
                  <c:v>-33.885000000000005</c:v>
                </c:pt>
                <c:pt idx="18">
                  <c:v>-33.740310000000001</c:v>
                </c:pt>
                <c:pt idx="19">
                  <c:v>-33.626359999999998</c:v>
                </c:pt>
                <c:pt idx="20">
                  <c:v>-33.541589999999999</c:v>
                </c:pt>
                <c:pt idx="21">
                  <c:v>-33.482120000000009</c:v>
                </c:pt>
                <c:pt idx="22">
                  <c:v>-33.445599999999999</c:v>
                </c:pt>
                <c:pt idx="23">
                  <c:v>-33.429819999999999</c:v>
                </c:pt>
                <c:pt idx="24">
                  <c:v>-33.432899999999997</c:v>
                </c:pt>
                <c:pt idx="25">
                  <c:v>-33.450490000000002</c:v>
                </c:pt>
                <c:pt idx="26">
                  <c:v>-33.484960000000008</c:v>
                </c:pt>
                <c:pt idx="27">
                  <c:v>-33.530290000000001</c:v>
                </c:pt>
                <c:pt idx="28">
                  <c:v>-33.584479999999999</c:v>
                </c:pt>
                <c:pt idx="29">
                  <c:v>-33.646530000000006</c:v>
                </c:pt>
                <c:pt idx="30">
                  <c:v>-33.715579999999996</c:v>
                </c:pt>
                <c:pt idx="31">
                  <c:v>-33.787490000000005</c:v>
                </c:pt>
                <c:pt idx="32">
                  <c:v>-33.861609999999999</c:v>
                </c:pt>
                <c:pt idx="33">
                  <c:v>-33.93694</c:v>
                </c:pt>
                <c:pt idx="34">
                  <c:v>-34.010480000000001</c:v>
                </c:pt>
                <c:pt idx="35">
                  <c:v>-34.08258</c:v>
                </c:pt>
                <c:pt idx="36">
                  <c:v>-34.150450000000006</c:v>
                </c:pt>
                <c:pt idx="37">
                  <c:v>-34.21511000000001</c:v>
                </c:pt>
                <c:pt idx="38">
                  <c:v>-34.27131</c:v>
                </c:pt>
                <c:pt idx="39">
                  <c:v>-34.321860000000001</c:v>
                </c:pt>
                <c:pt idx="40">
                  <c:v>-34.36497</c:v>
                </c:pt>
                <c:pt idx="41">
                  <c:v>-34.39676</c:v>
                </c:pt>
                <c:pt idx="42">
                  <c:v>-34.420460000000006</c:v>
                </c:pt>
                <c:pt idx="43">
                  <c:v>-34.433509999999998</c:v>
                </c:pt>
                <c:pt idx="44">
                  <c:v>-34.432450000000003</c:v>
                </c:pt>
                <c:pt idx="45">
                  <c:v>-34.421439999999997</c:v>
                </c:pt>
                <c:pt idx="46">
                  <c:v>-34.397779999999997</c:v>
                </c:pt>
                <c:pt idx="47">
                  <c:v>-34.357920000000007</c:v>
                </c:pt>
                <c:pt idx="48">
                  <c:v>-34.306899999999999</c:v>
                </c:pt>
                <c:pt idx="49">
                  <c:v>-34.239000000000004</c:v>
                </c:pt>
                <c:pt idx="50">
                  <c:v>-34.155480000000004</c:v>
                </c:pt>
                <c:pt idx="51">
                  <c:v>-34.057450000000003</c:v>
                </c:pt>
                <c:pt idx="52">
                  <c:v>-33.942800000000005</c:v>
                </c:pt>
                <c:pt idx="53">
                  <c:v>-33.80997</c:v>
                </c:pt>
                <c:pt idx="54">
                  <c:v>-33.661540000000002</c:v>
                </c:pt>
                <c:pt idx="55">
                  <c:v>-33.494929999999997</c:v>
                </c:pt>
                <c:pt idx="56">
                  <c:v>-33.312070000000006</c:v>
                </c:pt>
                <c:pt idx="57">
                  <c:v>-33.108240000000002</c:v>
                </c:pt>
                <c:pt idx="58">
                  <c:v>-32.888950000000001</c:v>
                </c:pt>
                <c:pt idx="59">
                  <c:v>-32.648039999999995</c:v>
                </c:pt>
                <c:pt idx="60">
                  <c:v>-32.39067</c:v>
                </c:pt>
                <c:pt idx="61">
                  <c:v>-32.112470000000002</c:v>
                </c:pt>
                <c:pt idx="62">
                  <c:v>-31.814579999999999</c:v>
                </c:pt>
                <c:pt idx="63">
                  <c:v>-31.497440000000001</c:v>
                </c:pt>
                <c:pt idx="64">
                  <c:v>-31.161050000000003</c:v>
                </c:pt>
                <c:pt idx="65">
                  <c:v>-30.804320000000001</c:v>
                </c:pt>
                <c:pt idx="66">
                  <c:v>-30.425549999999998</c:v>
                </c:pt>
                <c:pt idx="67">
                  <c:v>-30.02946</c:v>
                </c:pt>
                <c:pt idx="68">
                  <c:v>-29.60989</c:v>
                </c:pt>
                <c:pt idx="69">
                  <c:v>-29.170769999999997</c:v>
                </c:pt>
                <c:pt idx="70">
                  <c:v>-28.711980000000001</c:v>
                </c:pt>
                <c:pt idx="71">
                  <c:v>-28.232079999999996</c:v>
                </c:pt>
                <c:pt idx="72">
                  <c:v>-27.729840000000003</c:v>
                </c:pt>
                <c:pt idx="73">
                  <c:v>-27.20684</c:v>
                </c:pt>
                <c:pt idx="74">
                  <c:v>-26.662730000000003</c:v>
                </c:pt>
                <c:pt idx="75">
                  <c:v>-26.096860000000003</c:v>
                </c:pt>
                <c:pt idx="76">
                  <c:v>-25.510670000000001</c:v>
                </c:pt>
                <c:pt idx="77">
                  <c:v>-24.901279999999996</c:v>
                </c:pt>
                <c:pt idx="78">
                  <c:v>-24.271360000000001</c:v>
                </c:pt>
                <c:pt idx="79">
                  <c:v>-23.620910000000002</c:v>
                </c:pt>
                <c:pt idx="80">
                  <c:v>-22.947610000000005</c:v>
                </c:pt>
                <c:pt idx="81">
                  <c:v>-22.25357</c:v>
                </c:pt>
                <c:pt idx="82">
                  <c:v>-21.535770000000003</c:v>
                </c:pt>
                <c:pt idx="83">
                  <c:v>-20.797580000000004</c:v>
                </c:pt>
                <c:pt idx="84">
                  <c:v>-20.039000000000001</c:v>
                </c:pt>
                <c:pt idx="85">
                  <c:v>-19.25422</c:v>
                </c:pt>
                <c:pt idx="86">
                  <c:v>-18.451069999999998</c:v>
                </c:pt>
                <c:pt idx="87">
                  <c:v>-17.624299999999998</c:v>
                </c:pt>
                <c:pt idx="88">
                  <c:v>-16.774140000000003</c:v>
                </c:pt>
              </c:numCache>
            </c:numRef>
          </c:yVal>
          <c:smooth val="0"/>
          <c:extLst>
            <c:ext xmlns:c16="http://schemas.microsoft.com/office/drawing/2014/chart" uri="{C3380CC4-5D6E-409C-BE32-E72D297353CC}">
              <c16:uniqueId val="{00000003-D8D8-48D5-8F4A-1B852562226C}"/>
            </c:ext>
          </c:extLst>
        </c:ser>
        <c:ser>
          <c:idx val="4"/>
          <c:order val="4"/>
          <c:tx>
            <c:v>Dekormindestabstand</c:v>
          </c:tx>
          <c:spPr>
            <a:ln w="28575">
              <a:noFill/>
            </a:ln>
          </c:spPr>
          <c:xVal>
            <c:numRef>
              <c:f>'Geo. GR DE'!$X$2:$X$90</c:f>
              <c:numCache>
                <c:formatCode>General</c:formatCode>
                <c:ptCount val="89"/>
                <c:pt idx="0">
                  <c:v>19.082676082939457</c:v>
                </c:pt>
                <c:pt idx="1">
                  <c:v>18.587611288929697</c:v>
                </c:pt>
                <c:pt idx="2">
                  <c:v>18.377264715193387</c:v>
                </c:pt>
                <c:pt idx="3">
                  <c:v>18.404005526607946</c:v>
                </c:pt>
                <c:pt idx="4">
                  <c:v>18.53664787817981</c:v>
                </c:pt>
                <c:pt idx="5">
                  <c:v>18.675112003013719</c:v>
                </c:pt>
                <c:pt idx="6">
                  <c:v>18.778284676482876</c:v>
                </c:pt>
                <c:pt idx="7">
                  <c:v>18.794308821992637</c:v>
                </c:pt>
                <c:pt idx="8">
                  <c:v>18.713063995097372</c:v>
                </c:pt>
                <c:pt idx="9">
                  <c:v>18.518500144374826</c:v>
                </c:pt>
                <c:pt idx="10">
                  <c:v>18.248963831310945</c:v>
                </c:pt>
                <c:pt idx="11">
                  <c:v>17.846335794793028</c:v>
                </c:pt>
                <c:pt idx="12">
                  <c:v>17.354629069301637</c:v>
                </c:pt>
                <c:pt idx="13">
                  <c:v>16.78324837321691</c:v>
                </c:pt>
                <c:pt idx="14">
                  <c:v>16.11896727241658</c:v>
                </c:pt>
                <c:pt idx="15">
                  <c:v>15.373407564384433</c:v>
                </c:pt>
                <c:pt idx="16">
                  <c:v>14.567526484397719</c:v>
                </c:pt>
                <c:pt idx="17">
                  <c:v>13.682046609060084</c:v>
                </c:pt>
                <c:pt idx="18">
                  <c:v>12.749462137701377</c:v>
                </c:pt>
                <c:pt idx="19">
                  <c:v>11.768170822219712</c:v>
                </c:pt>
                <c:pt idx="20">
                  <c:v>10.729920874894388</c:v>
                </c:pt>
                <c:pt idx="21">
                  <c:v>9.6512072510539397</c:v>
                </c:pt>
                <c:pt idx="22">
                  <c:v>8.5327747011911885</c:v>
                </c:pt>
                <c:pt idx="23">
                  <c:v>7.3791766389641618</c:v>
                </c:pt>
                <c:pt idx="24">
                  <c:v>6.1890154699800153</c:v>
                </c:pt>
                <c:pt idx="25">
                  <c:v>4.983167639158312</c:v>
                </c:pt>
                <c:pt idx="26">
                  <c:v>3.739719684487433</c:v>
                </c:pt>
                <c:pt idx="27">
                  <c:v>2.4720444223195592</c:v>
                </c:pt>
                <c:pt idx="28">
                  <c:v>1.1860000042758281</c:v>
                </c:pt>
                <c:pt idx="29">
                  <c:v>-0.11803751420518077</c:v>
                </c:pt>
                <c:pt idx="30">
                  <c:v>-1.4460401826641864</c:v>
                </c:pt>
                <c:pt idx="31">
                  <c:v>-2.7893472461735551</c:v>
                </c:pt>
                <c:pt idx="32">
                  <c:v>-4.1468781593928767</c:v>
                </c:pt>
                <c:pt idx="33">
                  <c:v>-5.5233394853457307</c:v>
                </c:pt>
                <c:pt idx="34">
                  <c:v>-6.9080739329561931</c:v>
                </c:pt>
                <c:pt idx="35">
                  <c:v>-8.3096467333401272</c:v>
                </c:pt>
                <c:pt idx="36">
                  <c:v>-9.7159138984243825</c:v>
                </c:pt>
                <c:pt idx="37">
                  <c:v>-11.145262156191592</c:v>
                </c:pt>
                <c:pt idx="38">
                  <c:v>-12.573674480900412</c:v>
                </c:pt>
                <c:pt idx="39">
                  <c:v>-14.013720755683167</c:v>
                </c:pt>
                <c:pt idx="40">
                  <c:v>-15.471394419905643</c:v>
                </c:pt>
                <c:pt idx="41">
                  <c:v>-16.924485032519275</c:v>
                </c:pt>
                <c:pt idx="42">
                  <c:v>-18.389519751531573</c:v>
                </c:pt>
                <c:pt idx="43">
                  <c:v>-19.870570300882726</c:v>
                </c:pt>
                <c:pt idx="44">
                  <c:v>-21.344977883910047</c:v>
                </c:pt>
                <c:pt idx="45">
                  <c:v>-22.828803651003632</c:v>
                </c:pt>
                <c:pt idx="46">
                  <c:v>-24.32907743429238</c:v>
                </c:pt>
                <c:pt idx="47">
                  <c:v>-25.817435623686301</c:v>
                </c:pt>
                <c:pt idx="48">
                  <c:v>-27.322682244899397</c:v>
                </c:pt>
                <c:pt idx="49">
                  <c:v>-28.830150073963779</c:v>
                </c:pt>
                <c:pt idx="50">
                  <c:v>-30.335072256406303</c:v>
                </c:pt>
                <c:pt idx="51">
                  <c:v>-31.850055201083023</c:v>
                </c:pt>
                <c:pt idx="52">
                  <c:v>-33.370221121469861</c:v>
                </c:pt>
                <c:pt idx="53">
                  <c:v>-34.883887209698166</c:v>
                </c:pt>
                <c:pt idx="54">
                  <c:v>-36.40624722269623</c:v>
                </c:pt>
                <c:pt idx="55">
                  <c:v>-37.926125010179796</c:v>
                </c:pt>
                <c:pt idx="56">
                  <c:v>-39.455872170477832</c:v>
                </c:pt>
                <c:pt idx="57">
                  <c:v>-40.974255241758854</c:v>
                </c:pt>
                <c:pt idx="58">
                  <c:v>-42.507594364236915</c:v>
                </c:pt>
                <c:pt idx="59">
                  <c:v>-44.027656930697056</c:v>
                </c:pt>
                <c:pt idx="60">
                  <c:v>-45.55797573728487</c:v>
                </c:pt>
                <c:pt idx="61">
                  <c:v>-47.085544032623858</c:v>
                </c:pt>
                <c:pt idx="62">
                  <c:v>-48.60876824766229</c:v>
                </c:pt>
                <c:pt idx="63">
                  <c:v>-50.131994614325848</c:v>
                </c:pt>
                <c:pt idx="64">
                  <c:v>-51.657630004964112</c:v>
                </c:pt>
                <c:pt idx="65">
                  <c:v>-53.182404508476608</c:v>
                </c:pt>
                <c:pt idx="66">
                  <c:v>-54.696011274842931</c:v>
                </c:pt>
                <c:pt idx="67">
                  <c:v>-56.219864491083321</c:v>
                </c:pt>
                <c:pt idx="68">
                  <c:v>-57.734361097690112</c:v>
                </c:pt>
                <c:pt idx="69">
                  <c:v>-59.241528657351019</c:v>
                </c:pt>
                <c:pt idx="70">
                  <c:v>-60.75191167432758</c:v>
                </c:pt>
                <c:pt idx="71">
                  <c:v>-62.262883480619927</c:v>
                </c:pt>
                <c:pt idx="72">
                  <c:v>-63.765393970342778</c:v>
                </c:pt>
                <c:pt idx="73">
                  <c:v>-65.263092406776877</c:v>
                </c:pt>
                <c:pt idx="74">
                  <c:v>-66.760781858154019</c:v>
                </c:pt>
                <c:pt idx="75">
                  <c:v>-68.247156719866524</c:v>
                </c:pt>
                <c:pt idx="76">
                  <c:v>-69.740233699855153</c:v>
                </c:pt>
                <c:pt idx="77">
                  <c:v>-71.219046091445236</c:v>
                </c:pt>
                <c:pt idx="78">
                  <c:v>-72.692582550898052</c:v>
                </c:pt>
                <c:pt idx="79">
                  <c:v>-74.171889330635125</c:v>
                </c:pt>
                <c:pt idx="80">
                  <c:v>-75.636191065515206</c:v>
                </c:pt>
                <c:pt idx="81">
                  <c:v>-77.100654111378006</c:v>
                </c:pt>
                <c:pt idx="82">
                  <c:v>-78.555867119940601</c:v>
                </c:pt>
                <c:pt idx="83">
                  <c:v>-80.007108633118946</c:v>
                </c:pt>
                <c:pt idx="84">
                  <c:v>-81.461768429761577</c:v>
                </c:pt>
                <c:pt idx="85">
                  <c:v>-82.896469296890189</c:v>
                </c:pt>
                <c:pt idx="86">
                  <c:v>-84.337037095467622</c:v>
                </c:pt>
                <c:pt idx="87">
                  <c:v>-85.772146198579875</c:v>
                </c:pt>
              </c:numCache>
            </c:numRef>
          </c:xVal>
          <c:yVal>
            <c:numRef>
              <c:f>'Geo. GR DE'!$Y$2:$Y$90</c:f>
              <c:numCache>
                <c:formatCode>General</c:formatCode>
                <c:ptCount val="89"/>
                <c:pt idx="0">
                  <c:v>-36.763355857451224</c:v>
                </c:pt>
                <c:pt idx="1">
                  <c:v>-37.57197691349964</c:v>
                </c:pt>
                <c:pt idx="2">
                  <c:v>-38.425867792963466</c:v>
                </c:pt>
                <c:pt idx="3">
                  <c:v>-39.066427356190424</c:v>
                </c:pt>
                <c:pt idx="4">
                  <c:v>-39.512018450408455</c:v>
                </c:pt>
                <c:pt idx="5">
                  <c:v>-39.747134148116274</c:v>
                </c:pt>
                <c:pt idx="6">
                  <c:v>-39.843311548809595</c:v>
                </c:pt>
                <c:pt idx="7">
                  <c:v>-39.809175756605413</c:v>
                </c:pt>
                <c:pt idx="8">
                  <c:v>-39.688187692948901</c:v>
                </c:pt>
                <c:pt idx="9">
                  <c:v>-39.503257035803969</c:v>
                </c:pt>
                <c:pt idx="10">
                  <c:v>-39.299038992022446</c:v>
                </c:pt>
                <c:pt idx="11">
                  <c:v>-39.062968948496703</c:v>
                </c:pt>
                <c:pt idx="12">
                  <c:v>-38.824803545607878</c:v>
                </c:pt>
                <c:pt idx="13">
                  <c:v>-38.595702942326433</c:v>
                </c:pt>
                <c:pt idx="14">
                  <c:v>-38.378223717002271</c:v>
                </c:pt>
                <c:pt idx="15">
                  <c:v>-38.178500793366602</c:v>
                </c:pt>
                <c:pt idx="16">
                  <c:v>-38.001756825808108</c:v>
                </c:pt>
                <c:pt idx="17">
                  <c:v>-37.848248285273989</c:v>
                </c:pt>
                <c:pt idx="18">
                  <c:v>-37.718872758493795</c:v>
                </c:pt>
                <c:pt idx="19">
                  <c:v>-37.615195502826751</c:v>
                </c:pt>
                <c:pt idx="20">
                  <c:v>-37.536349362222396</c:v>
                </c:pt>
                <c:pt idx="21">
                  <c:v>-37.480235412555807</c:v>
                </c:pt>
                <c:pt idx="22">
                  <c:v>-37.445262956218137</c:v>
                </c:pt>
                <c:pt idx="23">
                  <c:v>-37.429807583244198</c:v>
                </c:pt>
                <c:pt idx="24">
                  <c:v>-37.432509023618117</c:v>
                </c:pt>
                <c:pt idx="25">
                  <c:v>-37.449030176942024</c:v>
                </c:pt>
                <c:pt idx="26">
                  <c:v>-37.482504705381729</c:v>
                </c:pt>
                <c:pt idx="27">
                  <c:v>-37.526860426666872</c:v>
                </c:pt>
                <c:pt idx="28">
                  <c:v>-37.580090556948456</c:v>
                </c:pt>
                <c:pt idx="29">
                  <c:v>-37.641185172629619</c:v>
                </c:pt>
                <c:pt idx="30">
                  <c:v>-37.709900591971071</c:v>
                </c:pt>
                <c:pt idx="31">
                  <c:v>-37.781557479110852</c:v>
                </c:pt>
                <c:pt idx="32">
                  <c:v>-37.855575130275263</c:v>
                </c:pt>
                <c:pt idx="33">
                  <c:v>-37.931265888103972</c:v>
                </c:pt>
                <c:pt idx="34">
                  <c:v>-38.005097144266529</c:v>
                </c:pt>
                <c:pt idx="35">
                  <c:v>-38.077860910443881</c:v>
                </c:pt>
                <c:pt idx="36">
                  <c:v>-38.146217780126008</c:v>
                </c:pt>
                <c:pt idx="37">
                  <c:v>-38.211944334074744</c:v>
                </c:pt>
                <c:pt idx="38">
                  <c:v>-38.26877249827038</c:v>
                </c:pt>
                <c:pt idx="39">
                  <c:v>-38.320032504122807</c:v>
                </c:pt>
                <c:pt idx="40">
                  <c:v>-38.363982297261821</c:v>
                </c:pt>
                <c:pt idx="41">
                  <c:v>-38.396214720617607</c:v>
                </c:pt>
                <c:pt idx="42">
                  <c:v>-38.420296189397121</c:v>
                </c:pt>
                <c:pt idx="43">
                  <c:v>-38.433508926666946</c:v>
                </c:pt>
                <c:pt idx="44">
                  <c:v>-38.432334570398439</c:v>
                </c:pt>
                <c:pt idx="45">
                  <c:v>-38.420911943310664</c:v>
                </c:pt>
                <c:pt idx="46">
                  <c:v>-38.39628593329055</c:v>
                </c:pt>
                <c:pt idx="47">
                  <c:v>-38.355479198373175</c:v>
                </c:pt>
                <c:pt idx="48">
                  <c:v>-38.302611606174665</c:v>
                </c:pt>
                <c:pt idx="49">
                  <c:v>-38.232526933106996</c:v>
                </c:pt>
                <c:pt idx="50">
                  <c:v>-38.146619550439276</c:v>
                </c:pt>
                <c:pt idx="51">
                  <c:v>-38.045363748291948</c:v>
                </c:pt>
                <c:pt idx="52">
                  <c:v>-37.926622036914885</c:v>
                </c:pt>
                <c:pt idx="53">
                  <c:v>-37.789854648248124</c:v>
                </c:pt>
                <c:pt idx="54">
                  <c:v>-37.636309983026322</c:v>
                </c:pt>
                <c:pt idx="55">
                  <c:v>-37.464548624724138</c:v>
                </c:pt>
                <c:pt idx="56">
                  <c:v>-37.274543125485991</c:v>
                </c:pt>
                <c:pt idx="57">
                  <c:v>-37.064863919495053</c:v>
                </c:pt>
                <c:pt idx="58">
                  <c:v>-36.83678322465839</c:v>
                </c:pt>
                <c:pt idx="59">
                  <c:v>-36.588615007772731</c:v>
                </c:pt>
                <c:pt idx="60">
                  <c:v>-36.321466663573631</c:v>
                </c:pt>
                <c:pt idx="61">
                  <c:v>-36.033216653366928</c:v>
                </c:pt>
                <c:pt idx="62">
                  <c:v>-35.725082801528963</c:v>
                </c:pt>
                <c:pt idx="63">
                  <c:v>-35.397009885258967</c:v>
                </c:pt>
                <c:pt idx="64">
                  <c:v>-35.048159341224114</c:v>
                </c:pt>
                <c:pt idx="65">
                  <c:v>-34.677601508990293</c:v>
                </c:pt>
                <c:pt idx="66">
                  <c:v>-34.286994065381201</c:v>
                </c:pt>
                <c:pt idx="67">
                  <c:v>-33.874651534848809</c:v>
                </c:pt>
                <c:pt idx="68">
                  <c:v>-33.44023080854479</c:v>
                </c:pt>
                <c:pt idx="69">
                  <c:v>-32.986376241902413</c:v>
                </c:pt>
                <c:pt idx="70">
                  <c:v>-32.51078097343067</c:v>
                </c:pt>
                <c:pt idx="71">
                  <c:v>-32.012089633644578</c:v>
                </c:pt>
                <c:pt idx="72">
                  <c:v>-31.491681284749902</c:v>
                </c:pt>
                <c:pt idx="73">
                  <c:v>-30.94999216751604</c:v>
                </c:pt>
                <c:pt idx="74">
                  <c:v>-30.385290915913647</c:v>
                </c:pt>
                <c:pt idx="75">
                  <c:v>-29.800487774563514</c:v>
                </c:pt>
                <c:pt idx="76">
                  <c:v>-29.19084026097195</c:v>
                </c:pt>
                <c:pt idx="77">
                  <c:v>-28.560688531479819</c:v>
                </c:pt>
                <c:pt idx="78">
                  <c:v>-27.909959905644929</c:v>
                </c:pt>
                <c:pt idx="79">
                  <c:v>-27.233957280086688</c:v>
                </c:pt>
                <c:pt idx="80">
                  <c:v>-26.53797193438912</c:v>
                </c:pt>
                <c:pt idx="81">
                  <c:v>-25.818277468279206</c:v>
                </c:pt>
                <c:pt idx="82">
                  <c:v>-25.077135027724175</c:v>
                </c:pt>
                <c:pt idx="83">
                  <c:v>-24.314630836463952</c:v>
                </c:pt>
                <c:pt idx="84">
                  <c:v>-23.526025508507004</c:v>
                </c:pt>
                <c:pt idx="85">
                  <c:v>-22.71942405772198</c:v>
                </c:pt>
                <c:pt idx="86">
                  <c:v>-21.888329833067335</c:v>
                </c:pt>
                <c:pt idx="87">
                  <c:v>-21.033761907608113</c:v>
                </c:pt>
              </c:numCache>
            </c:numRef>
          </c:yVal>
          <c:smooth val="0"/>
          <c:extLst>
            <c:ext xmlns:c16="http://schemas.microsoft.com/office/drawing/2014/chart" uri="{C3380CC4-5D6E-409C-BE32-E72D297353CC}">
              <c16:uniqueId val="{00000004-D8D8-48D5-8F4A-1B852562226C}"/>
            </c:ext>
          </c:extLst>
        </c:ser>
        <c:ser>
          <c:idx val="5"/>
          <c:order val="5"/>
          <c:tx>
            <c:v>Tiefster Punkt</c:v>
          </c:tx>
          <c:spPr>
            <a:ln w="28575">
              <a:noFill/>
            </a:ln>
          </c:spPr>
          <c:xVal>
            <c:numRef>
              <c:f>'Geo. GR DE'!$U$7</c:f>
              <c:numCache>
                <c:formatCode>General</c:formatCode>
                <c:ptCount val="1"/>
                <c:pt idx="0">
                  <c:v>18.778284676482876</c:v>
                </c:pt>
              </c:numCache>
            </c:numRef>
          </c:xVal>
          <c:yVal>
            <c:numRef>
              <c:f>'Geo. GR DE'!$T$2</c:f>
              <c:numCache>
                <c:formatCode>General</c:formatCode>
                <c:ptCount val="1"/>
                <c:pt idx="0">
                  <c:v>-39.843311548809595</c:v>
                </c:pt>
              </c:numCache>
            </c:numRef>
          </c:yVal>
          <c:smooth val="0"/>
          <c:extLst>
            <c:ext xmlns:c16="http://schemas.microsoft.com/office/drawing/2014/chart" uri="{C3380CC4-5D6E-409C-BE32-E72D297353CC}">
              <c16:uniqueId val="{00000005-D8D8-48D5-8F4A-1B852562226C}"/>
            </c:ext>
          </c:extLst>
        </c:ser>
        <c:ser>
          <c:idx val="6"/>
          <c:order val="6"/>
          <c:tx>
            <c:v>Sockelkurve</c:v>
          </c:tx>
          <c:spPr>
            <a:ln w="28575">
              <a:noFill/>
            </a:ln>
          </c:spPr>
          <c:xVal>
            <c:numRef>
              <c:f>'Geo. GR DE'!$AA$3:$AA$52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 DE'!$AB$3:$AB$52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6-D8D8-48D5-8F4A-1B852562226C}"/>
            </c:ext>
          </c:extLst>
        </c:ser>
        <c:dLbls>
          <c:showLegendKey val="0"/>
          <c:showVal val="0"/>
          <c:showCatName val="0"/>
          <c:showSerName val="0"/>
          <c:showPercent val="0"/>
          <c:showBubbleSize val="0"/>
        </c:dLbls>
        <c:axId val="70595328"/>
        <c:axId val="70597248"/>
      </c:scatterChart>
      <c:valAx>
        <c:axId val="70595328"/>
        <c:scaling>
          <c:orientation val="minMax"/>
        </c:scaling>
        <c:delete val="0"/>
        <c:axPos val="b"/>
        <c:title>
          <c:tx>
            <c:rich>
              <a:bodyPr/>
              <a:lstStyle/>
              <a:p>
                <a:pPr>
                  <a:defRPr/>
                </a:pPr>
                <a:r>
                  <a:rPr lang="en-US"/>
                  <a:t>mm</a:t>
                </a:r>
              </a:p>
            </c:rich>
          </c:tx>
          <c:layout>
            <c:manualLayout>
              <c:xMode val="edge"/>
              <c:yMode val="edge"/>
              <c:x val="0.47644301743835421"/>
              <c:y val="0.9210660799752971"/>
            </c:manualLayout>
          </c:layout>
          <c:overlay val="0"/>
        </c:title>
        <c:numFmt formatCode="General" sourceLinked="1"/>
        <c:majorTickMark val="out"/>
        <c:minorTickMark val="none"/>
        <c:tickLblPos val="nextTo"/>
        <c:crossAx val="70597248"/>
        <c:crosses val="autoZero"/>
        <c:crossBetween val="midCat"/>
      </c:valAx>
      <c:valAx>
        <c:axId val="70597248"/>
        <c:scaling>
          <c:orientation val="minMax"/>
          <c:max val="60"/>
          <c:min val="-165"/>
        </c:scaling>
        <c:delete val="0"/>
        <c:axPos val="l"/>
        <c:majorGridlines/>
        <c:title>
          <c:tx>
            <c:rich>
              <a:bodyPr rot="0" vert="horz"/>
              <a:lstStyle/>
              <a:p>
                <a:pPr>
                  <a:defRPr/>
                </a:pPr>
                <a:r>
                  <a:rPr lang="en-US"/>
                  <a:t>mm</a:t>
                </a:r>
              </a:p>
            </c:rich>
          </c:tx>
          <c:layout>
            <c:manualLayout>
              <c:xMode val="edge"/>
              <c:yMode val="edge"/>
              <c:x val="0.78532901833872715"/>
              <c:y val="0.30017658638258465"/>
            </c:manualLayout>
          </c:layout>
          <c:overlay val="0"/>
        </c:title>
        <c:numFmt formatCode="General" sourceLinked="1"/>
        <c:majorTickMark val="out"/>
        <c:minorTickMark val="none"/>
        <c:tickLblPos val="nextTo"/>
        <c:crossAx val="7059532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65363674200919E-2"/>
          <c:y val="1.5546163347228656E-2"/>
          <c:w val="0.78029706172115076"/>
          <c:h val="0.94476358365652069"/>
        </c:manualLayout>
      </c:layout>
      <c:scatterChart>
        <c:scatterStyle val="lineMarker"/>
        <c:varyColors val="0"/>
        <c:ser>
          <c:idx val="0"/>
          <c:order val="0"/>
          <c:tx>
            <c:v>Scharnierpunkt1</c:v>
          </c:tx>
          <c:spPr>
            <a:ln w="28575">
              <a:noFill/>
            </a:ln>
          </c:spPr>
          <c:xVal>
            <c:numRef>
              <c:f>'Geo. GR'!$G$2:$G$90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'Geo. GR'!$B$2:$B$90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253C-4BD8-B12E-B13D3A91740C}"/>
            </c:ext>
          </c:extLst>
        </c:ser>
        <c:ser>
          <c:idx val="1"/>
          <c:order val="1"/>
          <c:tx>
            <c:v>Scharnierpunkt2</c:v>
          </c:tx>
          <c:spPr>
            <a:ln w="28575">
              <a:noFill/>
            </a:ln>
          </c:spPr>
          <c:xVal>
            <c:numRef>
              <c:f>'Geo. GR'!$D$2:$D$90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'Geo. GR'!$J$2:$J$90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253C-4BD8-B12E-B13D3A91740C}"/>
            </c:ext>
          </c:extLst>
        </c:ser>
        <c:ser>
          <c:idx val="2"/>
          <c:order val="2"/>
          <c:tx>
            <c:v>Dekor links unten</c:v>
          </c:tx>
          <c:spPr>
            <a:ln w="28575">
              <a:noFill/>
            </a:ln>
          </c:spPr>
          <c:xVal>
            <c:numRef>
              <c:f>'Geo. GR'!$O$2:$O$90</c:f>
              <c:numCache>
                <c:formatCode>General</c:formatCode>
                <c:ptCount val="89"/>
                <c:pt idx="0">
                  <c:v>3</c:v>
                </c:pt>
                <c:pt idx="1">
                  <c:v>3.2058499999999994</c:v>
                </c:pt>
                <c:pt idx="2">
                  <c:v>3.3466500000000003</c:v>
                </c:pt>
                <c:pt idx="3">
                  <c:v>3.4104299999999999</c:v>
                </c:pt>
                <c:pt idx="4">
                  <c:v>3.3931600000000004</c:v>
                </c:pt>
                <c:pt idx="5">
                  <c:v>3.2897199999999995</c:v>
                </c:pt>
                <c:pt idx="6">
                  <c:v>3.1000199999999998</c:v>
                </c:pt>
                <c:pt idx="7">
                  <c:v>2.8212099999999989</c:v>
                </c:pt>
                <c:pt idx="8">
                  <c:v>2.4551699999999999</c:v>
                </c:pt>
                <c:pt idx="9">
                  <c:v>2.0077200000000017</c:v>
                </c:pt>
                <c:pt idx="10">
                  <c:v>1.4826199999999981</c:v>
                </c:pt>
                <c:pt idx="11">
                  <c:v>0.8815299999999997</c:v>
                </c:pt>
                <c:pt idx="12">
                  <c:v>0.21363999999999805</c:v>
                </c:pt>
                <c:pt idx="13">
                  <c:v>-0.51499000000000095</c:v>
                </c:pt>
                <c:pt idx="14">
                  <c:v>-1.3019400000000001</c:v>
                </c:pt>
                <c:pt idx="15">
                  <c:v>-2.1395700000000009</c:v>
                </c:pt>
                <c:pt idx="16">
                  <c:v>-3.0230000000000015</c:v>
                </c:pt>
                <c:pt idx="17">
                  <c:v>-3.9470500000000008</c:v>
                </c:pt>
                <c:pt idx="18">
                  <c:v>-4.9071099999999994</c:v>
                </c:pt>
                <c:pt idx="19">
                  <c:v>-5.8980600000000001</c:v>
                </c:pt>
                <c:pt idx="20">
                  <c:v>-6.919690000000001</c:v>
                </c:pt>
                <c:pt idx="21">
                  <c:v>-7.9644199999999996</c:v>
                </c:pt>
                <c:pt idx="22">
                  <c:v>-9.0321000000000016</c:v>
                </c:pt>
                <c:pt idx="23">
                  <c:v>-10.12067</c:v>
                </c:pt>
                <c:pt idx="24">
                  <c:v>-11.224550000000001</c:v>
                </c:pt>
                <c:pt idx="25">
                  <c:v>-12.34459</c:v>
                </c:pt>
                <c:pt idx="26">
                  <c:v>-13.477610000000002</c:v>
                </c:pt>
                <c:pt idx="27">
                  <c:v>-14.62294</c:v>
                </c:pt>
                <c:pt idx="28">
                  <c:v>-15.77758</c:v>
                </c:pt>
                <c:pt idx="29">
                  <c:v>-16.942530000000001</c:v>
                </c:pt>
                <c:pt idx="30">
                  <c:v>-18.113880000000002</c:v>
                </c:pt>
                <c:pt idx="31">
                  <c:v>-19.29354</c:v>
                </c:pt>
                <c:pt idx="32">
                  <c:v>-20.479660000000003</c:v>
                </c:pt>
                <c:pt idx="33">
                  <c:v>-21.671240000000001</c:v>
                </c:pt>
                <c:pt idx="34">
                  <c:v>-22.867280000000001</c:v>
                </c:pt>
                <c:pt idx="35">
                  <c:v>-24.06793</c:v>
                </c:pt>
                <c:pt idx="36">
                  <c:v>-25.271250000000006</c:v>
                </c:pt>
                <c:pt idx="37">
                  <c:v>-26.478910000000003</c:v>
                </c:pt>
                <c:pt idx="38">
                  <c:v>-27.688510000000001</c:v>
                </c:pt>
                <c:pt idx="39">
                  <c:v>-28.900659999999998</c:v>
                </c:pt>
                <c:pt idx="40">
                  <c:v>-30.11542</c:v>
                </c:pt>
                <c:pt idx="41">
                  <c:v>-31.330209999999997</c:v>
                </c:pt>
                <c:pt idx="42">
                  <c:v>-32.545760000000001</c:v>
                </c:pt>
                <c:pt idx="43">
                  <c:v>-33.763860000000008</c:v>
                </c:pt>
                <c:pt idx="44">
                  <c:v>-34.982050000000001</c:v>
                </c:pt>
                <c:pt idx="45">
                  <c:v>-36.199090000000005</c:v>
                </c:pt>
                <c:pt idx="46">
                  <c:v>-37.418679999999995</c:v>
                </c:pt>
                <c:pt idx="47">
                  <c:v>-38.635719999999999</c:v>
                </c:pt>
                <c:pt idx="48">
                  <c:v>-39.851550000000003</c:v>
                </c:pt>
                <c:pt idx="49">
                  <c:v>-41.068199999999997</c:v>
                </c:pt>
                <c:pt idx="50">
                  <c:v>-42.282180000000004</c:v>
                </c:pt>
                <c:pt idx="51">
                  <c:v>-43.4968</c:v>
                </c:pt>
                <c:pt idx="52">
                  <c:v>-44.708750000000002</c:v>
                </c:pt>
                <c:pt idx="53">
                  <c:v>-45.917820000000006</c:v>
                </c:pt>
                <c:pt idx="54">
                  <c:v>-47.125889999999998</c:v>
                </c:pt>
                <c:pt idx="55">
                  <c:v>-48.332080000000005</c:v>
                </c:pt>
                <c:pt idx="56">
                  <c:v>-49.534419999999997</c:v>
                </c:pt>
                <c:pt idx="57">
                  <c:v>-50.734939999999995</c:v>
                </c:pt>
                <c:pt idx="58">
                  <c:v>-51.932550000000006</c:v>
                </c:pt>
                <c:pt idx="59">
                  <c:v>-53.126489999999997</c:v>
                </c:pt>
                <c:pt idx="60">
                  <c:v>-54.317520000000002</c:v>
                </c:pt>
                <c:pt idx="61">
                  <c:v>-55.504819999999995</c:v>
                </c:pt>
                <c:pt idx="62">
                  <c:v>-56.687480000000001</c:v>
                </c:pt>
                <c:pt idx="63">
                  <c:v>-57.867289999999997</c:v>
                </c:pt>
                <c:pt idx="64">
                  <c:v>-59.04325</c:v>
                </c:pt>
                <c:pt idx="65">
                  <c:v>-60.213720000000002</c:v>
                </c:pt>
                <c:pt idx="66">
                  <c:v>-61.380399999999995</c:v>
                </c:pt>
                <c:pt idx="67">
                  <c:v>-62.542259999999999</c:v>
                </c:pt>
                <c:pt idx="68">
                  <c:v>-63.699539999999999</c:v>
                </c:pt>
                <c:pt idx="69">
                  <c:v>-64.850269999999995</c:v>
                </c:pt>
                <c:pt idx="70">
                  <c:v>-65.99803</c:v>
                </c:pt>
                <c:pt idx="71">
                  <c:v>-67.141030000000001</c:v>
                </c:pt>
                <c:pt idx="72">
                  <c:v>-68.277540000000002</c:v>
                </c:pt>
                <c:pt idx="73">
                  <c:v>-69.408440000000013</c:v>
                </c:pt>
                <c:pt idx="74">
                  <c:v>-70.534580000000005</c:v>
                </c:pt>
                <c:pt idx="75">
                  <c:v>-71.654110000000003</c:v>
                </c:pt>
                <c:pt idx="76">
                  <c:v>-72.76982000000001</c:v>
                </c:pt>
                <c:pt idx="77">
                  <c:v>-73.878129999999999</c:v>
                </c:pt>
                <c:pt idx="78">
                  <c:v>-74.981560000000002</c:v>
                </c:pt>
                <c:pt idx="79">
                  <c:v>-76.081109999999995</c:v>
                </c:pt>
                <c:pt idx="80">
                  <c:v>-77.172409999999999</c:v>
                </c:pt>
                <c:pt idx="81">
                  <c:v>-78.258769999999998</c:v>
                </c:pt>
                <c:pt idx="82">
                  <c:v>-79.340519999999998</c:v>
                </c:pt>
                <c:pt idx="83">
                  <c:v>-80.417479999999998</c:v>
                </c:pt>
                <c:pt idx="84">
                  <c:v>-81.488650000000007</c:v>
                </c:pt>
                <c:pt idx="85">
                  <c:v>-82.554420000000007</c:v>
                </c:pt>
                <c:pt idx="86">
                  <c:v>-83.617069999999998</c:v>
                </c:pt>
                <c:pt idx="87">
                  <c:v>-84.675200000000004</c:v>
                </c:pt>
                <c:pt idx="88">
                  <c:v>-85.72954</c:v>
                </c:pt>
              </c:numCache>
            </c:numRef>
          </c:xVal>
          <c:yVal>
            <c:numRef>
              <c:f>'Geo. GR'!$P$2:$P$90</c:f>
              <c:numCache>
                <c:formatCode>General</c:formatCode>
                <c:ptCount val="89"/>
                <c:pt idx="0">
                  <c:v>-39.5</c:v>
                </c:pt>
                <c:pt idx="1">
                  <c:v>-38.952059999999996</c:v>
                </c:pt>
                <c:pt idx="2">
                  <c:v>-38.341000000000001</c:v>
                </c:pt>
                <c:pt idx="3">
                  <c:v>-37.674510000000005</c:v>
                </c:pt>
                <c:pt idx="4">
                  <c:v>-36.968900000000005</c:v>
                </c:pt>
                <c:pt idx="5">
                  <c:v>-36.232590000000002</c:v>
                </c:pt>
                <c:pt idx="6">
                  <c:v>-35.481100000000005</c:v>
                </c:pt>
                <c:pt idx="7">
                  <c:v>-34.723700000000001</c:v>
                </c:pt>
                <c:pt idx="8">
                  <c:v>-33.96781</c:v>
                </c:pt>
                <c:pt idx="9">
                  <c:v>-33.227469999999997</c:v>
                </c:pt>
                <c:pt idx="10">
                  <c:v>-32.504519999999999</c:v>
                </c:pt>
                <c:pt idx="11">
                  <c:v>-31.81024</c:v>
                </c:pt>
                <c:pt idx="12">
                  <c:v>-31.144080000000002</c:v>
                </c:pt>
                <c:pt idx="13">
                  <c:v>-30.510830000000006</c:v>
                </c:pt>
                <c:pt idx="14">
                  <c:v>-29.912610000000001</c:v>
                </c:pt>
                <c:pt idx="15">
                  <c:v>-29.350089999999998</c:v>
                </c:pt>
                <c:pt idx="16">
                  <c:v>-28.821689999999997</c:v>
                </c:pt>
                <c:pt idx="17">
                  <c:v>-28.329780000000007</c:v>
                </c:pt>
                <c:pt idx="18">
                  <c:v>-27.868929999999999</c:v>
                </c:pt>
                <c:pt idx="19">
                  <c:v>-27.440719999999999</c:v>
                </c:pt>
                <c:pt idx="20">
                  <c:v>-27.043209999999998</c:v>
                </c:pt>
                <c:pt idx="21">
                  <c:v>-26.673280000000009</c:v>
                </c:pt>
                <c:pt idx="22">
                  <c:v>-26.328200000000002</c:v>
                </c:pt>
                <c:pt idx="23">
                  <c:v>-26.005760000000002</c:v>
                </c:pt>
                <c:pt idx="24">
                  <c:v>-25.704839999999997</c:v>
                </c:pt>
                <c:pt idx="25">
                  <c:v>-25.42071</c:v>
                </c:pt>
                <c:pt idx="26">
                  <c:v>-25.155740000000009</c:v>
                </c:pt>
                <c:pt idx="27">
                  <c:v>-24.90429</c:v>
                </c:pt>
                <c:pt idx="28">
                  <c:v>-24.664359999999999</c:v>
                </c:pt>
                <c:pt idx="29">
                  <c:v>-24.434950000000001</c:v>
                </c:pt>
                <c:pt idx="30">
                  <c:v>-24.215579999999996</c:v>
                </c:pt>
                <c:pt idx="31">
                  <c:v>-24.001730000000009</c:v>
                </c:pt>
                <c:pt idx="32">
                  <c:v>-23.793130000000001</c:v>
                </c:pt>
                <c:pt idx="33">
                  <c:v>-23.58878</c:v>
                </c:pt>
                <c:pt idx="34">
                  <c:v>-23.385679999999997</c:v>
                </c:pt>
                <c:pt idx="35">
                  <c:v>-23.184559999999998</c:v>
                </c:pt>
                <c:pt idx="36">
                  <c:v>-22.98263</c:v>
                </c:pt>
                <c:pt idx="37">
                  <c:v>-22.780530000000009</c:v>
                </c:pt>
                <c:pt idx="38">
                  <c:v>-22.573770000000003</c:v>
                </c:pt>
                <c:pt idx="39">
                  <c:v>-22.364780000000003</c:v>
                </c:pt>
                <c:pt idx="40">
                  <c:v>-22.151769999999999</c:v>
                </c:pt>
                <c:pt idx="41">
                  <c:v>-21.931620000000002</c:v>
                </c:pt>
                <c:pt idx="42">
                  <c:v>-21.707180000000005</c:v>
                </c:pt>
                <c:pt idx="43">
                  <c:v>-21.475509999999996</c:v>
                </c:pt>
                <c:pt idx="44">
                  <c:v>-21.233910000000002</c:v>
                </c:pt>
                <c:pt idx="45">
                  <c:v>-20.986539999999994</c:v>
                </c:pt>
                <c:pt idx="46">
                  <c:v>-20.729940000000003</c:v>
                </c:pt>
                <c:pt idx="47">
                  <c:v>-20.462080000000004</c:v>
                </c:pt>
                <c:pt idx="48">
                  <c:v>-20.187239999999999</c:v>
                </c:pt>
                <c:pt idx="49">
                  <c:v>-19.899320000000003</c:v>
                </c:pt>
                <c:pt idx="50">
                  <c:v>-19.600720000000003</c:v>
                </c:pt>
                <c:pt idx="51">
                  <c:v>-19.291409999999999</c:v>
                </c:pt>
                <c:pt idx="52">
                  <c:v>-18.970420000000001</c:v>
                </c:pt>
                <c:pt idx="53">
                  <c:v>-18.635809999999999</c:v>
                </c:pt>
                <c:pt idx="54">
                  <c:v>-18.29016</c:v>
                </c:pt>
                <c:pt idx="55">
                  <c:v>-17.930890000000002</c:v>
                </c:pt>
                <c:pt idx="56">
                  <c:v>-17.560310000000005</c:v>
                </c:pt>
                <c:pt idx="57">
                  <c:v>-17.173320000000004</c:v>
                </c:pt>
                <c:pt idx="58">
                  <c:v>-16.77581</c:v>
                </c:pt>
                <c:pt idx="59">
                  <c:v>-16.361619999999998</c:v>
                </c:pt>
                <c:pt idx="60">
                  <c:v>-15.935910000000002</c:v>
                </c:pt>
                <c:pt idx="61">
                  <c:v>-15.494310000000002</c:v>
                </c:pt>
                <c:pt idx="62">
                  <c:v>-15.03834</c:v>
                </c:pt>
                <c:pt idx="63">
                  <c:v>-14.568059999999999</c:v>
                </c:pt>
                <c:pt idx="64">
                  <c:v>-14.083469999999998</c:v>
                </c:pt>
                <c:pt idx="65">
                  <c:v>-13.584239999999999</c:v>
                </c:pt>
                <c:pt idx="66">
                  <c:v>-13.067910000000001</c:v>
                </c:pt>
                <c:pt idx="67">
                  <c:v>-12.539580000000001</c:v>
                </c:pt>
                <c:pt idx="68">
                  <c:v>-11.993090000000002</c:v>
                </c:pt>
                <c:pt idx="69">
                  <c:v>-11.43275</c:v>
                </c:pt>
                <c:pt idx="70">
                  <c:v>-10.85768</c:v>
                </c:pt>
                <c:pt idx="71">
                  <c:v>-10.266819999999999</c:v>
                </c:pt>
                <c:pt idx="72">
                  <c:v>-9.659320000000001</c:v>
                </c:pt>
                <c:pt idx="73">
                  <c:v>-9.0367599999999992</c:v>
                </c:pt>
                <c:pt idx="74">
                  <c:v>-8.3984100000000019</c:v>
                </c:pt>
                <c:pt idx="75">
                  <c:v>-7.7440000000000007</c:v>
                </c:pt>
                <c:pt idx="76">
                  <c:v>-7.0745900000000024</c:v>
                </c:pt>
                <c:pt idx="77">
                  <c:v>-6.3880599999999976</c:v>
                </c:pt>
                <c:pt idx="78">
                  <c:v>-5.6863199999999994</c:v>
                </c:pt>
                <c:pt idx="79">
                  <c:v>-4.9693700000000014</c:v>
                </c:pt>
                <c:pt idx="80">
                  <c:v>-4.2360300000000031</c:v>
                </c:pt>
                <c:pt idx="81">
                  <c:v>-3.4872699999999996</c:v>
                </c:pt>
                <c:pt idx="82">
                  <c:v>-2.7204500000000005</c:v>
                </c:pt>
                <c:pt idx="83">
                  <c:v>-1.9389400000000028</c:v>
                </c:pt>
                <c:pt idx="84">
                  <c:v>-1.142739999999999</c:v>
                </c:pt>
                <c:pt idx="85">
                  <c:v>-0.32642000000000015</c:v>
                </c:pt>
                <c:pt idx="86">
                  <c:v>0.50294999999999979</c:v>
                </c:pt>
                <c:pt idx="87">
                  <c:v>1.3498600000000023</c:v>
                </c:pt>
                <c:pt idx="88">
                  <c:v>2.214459999999999</c:v>
                </c:pt>
              </c:numCache>
            </c:numRef>
          </c:yVal>
          <c:smooth val="0"/>
          <c:extLst>
            <c:ext xmlns:c16="http://schemas.microsoft.com/office/drawing/2014/chart" uri="{C3380CC4-5D6E-409C-BE32-E72D297353CC}">
              <c16:uniqueId val="{00000002-253C-4BD8-B12E-B13D3A91740C}"/>
            </c:ext>
          </c:extLst>
        </c:ser>
        <c:ser>
          <c:idx val="3"/>
          <c:order val="3"/>
          <c:tx>
            <c:v>Dekor rechts unten</c:v>
          </c:tx>
          <c:spPr>
            <a:ln w="28575">
              <a:noFill/>
            </a:ln>
          </c:spPr>
          <c:xVal>
            <c:numRef>
              <c:f>'Geo. GR'!$Q$2:$Q$90</c:f>
              <c:numCache>
                <c:formatCode>General</c:formatCode>
                <c:ptCount val="89"/>
                <c:pt idx="0">
                  <c:v>22</c:v>
                </c:pt>
                <c:pt idx="1">
                  <c:v>22.202809999999999</c:v>
                </c:pt>
                <c:pt idx="2">
                  <c:v>22.335249999999998</c:v>
                </c:pt>
                <c:pt idx="3">
                  <c:v>22.384210000000003</c:v>
                </c:pt>
                <c:pt idx="4">
                  <c:v>22.346799999999998</c:v>
                </c:pt>
                <c:pt idx="5">
                  <c:v>22.217139999999997</c:v>
                </c:pt>
                <c:pt idx="6">
                  <c:v>21.995899999999999</c:v>
                </c:pt>
                <c:pt idx="7">
                  <c:v>21.679850000000002</c:v>
                </c:pt>
                <c:pt idx="8">
                  <c:v>21.270109999999999</c:v>
                </c:pt>
                <c:pt idx="9">
                  <c:v>20.77402</c:v>
                </c:pt>
                <c:pt idx="10">
                  <c:v>20.193819999999995</c:v>
                </c:pt>
                <c:pt idx="11">
                  <c:v>19.532690000000002</c:v>
                </c:pt>
                <c:pt idx="12">
                  <c:v>18.798679999999997</c:v>
                </c:pt>
                <c:pt idx="13">
                  <c:v>17.99823</c:v>
                </c:pt>
                <c:pt idx="14">
                  <c:v>17.133759999999999</c:v>
                </c:pt>
                <c:pt idx="15">
                  <c:v>16.213290000000001</c:v>
                </c:pt>
                <c:pt idx="16">
                  <c:v>15.24094</c:v>
                </c:pt>
                <c:pt idx="17">
                  <c:v>14.22303</c:v>
                </c:pt>
                <c:pt idx="18">
                  <c:v>13.163030000000003</c:v>
                </c:pt>
                <c:pt idx="19">
                  <c:v>12.06682</c:v>
                </c:pt>
                <c:pt idx="20">
                  <c:v>10.934610000000001</c:v>
                </c:pt>
                <c:pt idx="21">
                  <c:v>9.7739800000000052</c:v>
                </c:pt>
                <c:pt idx="22">
                  <c:v>8.584699999999998</c:v>
                </c:pt>
                <c:pt idx="23">
                  <c:v>7.3692099999999989</c:v>
                </c:pt>
                <c:pt idx="24">
                  <c:v>6.1330899999999957</c:v>
                </c:pt>
                <c:pt idx="25">
                  <c:v>4.8751099999999958</c:v>
                </c:pt>
                <c:pt idx="26">
                  <c:v>3.5995899999999992</c:v>
                </c:pt>
                <c:pt idx="27">
                  <c:v>2.306440000000002</c:v>
                </c:pt>
                <c:pt idx="28">
                  <c:v>0.99865999999999744</c:v>
                </c:pt>
                <c:pt idx="29">
                  <c:v>-0.32475000000000165</c:v>
                </c:pt>
                <c:pt idx="30">
                  <c:v>-1.6591200000000015</c:v>
                </c:pt>
                <c:pt idx="31">
                  <c:v>-3.0071200000000005</c:v>
                </c:pt>
                <c:pt idx="32">
                  <c:v>-4.3665200000000013</c:v>
                </c:pt>
                <c:pt idx="33">
                  <c:v>-5.7363200000000028</c:v>
                </c:pt>
                <c:pt idx="34">
                  <c:v>-7.1155200000000018</c:v>
                </c:pt>
                <c:pt idx="35">
                  <c:v>-8.5038900000000019</c:v>
                </c:pt>
                <c:pt idx="36">
                  <c:v>-9.8998700000000053</c:v>
                </c:pt>
                <c:pt idx="37">
                  <c:v>-11.30437</c:v>
                </c:pt>
                <c:pt idx="38">
                  <c:v>-12.716129999999998</c:v>
                </c:pt>
                <c:pt idx="39">
                  <c:v>-14.134619999999995</c:v>
                </c:pt>
                <c:pt idx="40">
                  <c:v>-15.560280000000002</c:v>
                </c:pt>
                <c:pt idx="41">
                  <c:v>-16.990529999999996</c:v>
                </c:pt>
                <c:pt idx="42">
                  <c:v>-18.425720000000005</c:v>
                </c:pt>
                <c:pt idx="43">
                  <c:v>-19.867640000000009</c:v>
                </c:pt>
                <c:pt idx="44">
                  <c:v>-21.314590000000006</c:v>
                </c:pt>
                <c:pt idx="45">
                  <c:v>-22.763810000000007</c:v>
                </c:pt>
                <c:pt idx="46">
                  <c:v>-24.219759999999997</c:v>
                </c:pt>
                <c:pt idx="47">
                  <c:v>-25.677719999999997</c:v>
                </c:pt>
                <c:pt idx="48">
                  <c:v>-27.137510000000006</c:v>
                </c:pt>
                <c:pt idx="49">
                  <c:v>-28.602679999999996</c:v>
                </c:pt>
                <c:pt idx="50">
                  <c:v>-30.068980000000003</c:v>
                </c:pt>
                <c:pt idx="51">
                  <c:v>-31.539339999999999</c:v>
                </c:pt>
                <c:pt idx="52">
                  <c:v>-33.010830000000006</c:v>
                </c:pt>
                <c:pt idx="53">
                  <c:v>-34.483240000000002</c:v>
                </c:pt>
                <c:pt idx="54">
                  <c:v>-35.957689999999999</c:v>
                </c:pt>
                <c:pt idx="55">
                  <c:v>-37.434060000000002</c:v>
                </c:pt>
                <c:pt idx="56">
                  <c:v>-38.909239999999997</c:v>
                </c:pt>
                <c:pt idx="57">
                  <c:v>-40.386780000000002</c:v>
                </c:pt>
                <c:pt idx="58">
                  <c:v>-41.863690000000005</c:v>
                </c:pt>
                <c:pt idx="59">
                  <c:v>-43.340730000000001</c:v>
                </c:pt>
                <c:pt idx="60">
                  <c:v>-44.817140000000009</c:v>
                </c:pt>
                <c:pt idx="61">
                  <c:v>-46.293239999999997</c:v>
                </c:pt>
                <c:pt idx="62">
                  <c:v>-47.767359999999996</c:v>
                </c:pt>
                <c:pt idx="63">
                  <c:v>-49.241289999999999</c:v>
                </c:pt>
                <c:pt idx="64">
                  <c:v>-50.714030000000008</c:v>
                </c:pt>
                <c:pt idx="65">
                  <c:v>-52.18356</c:v>
                </c:pt>
                <c:pt idx="66">
                  <c:v>-53.652339999999995</c:v>
                </c:pt>
                <c:pt idx="67">
                  <c:v>-55.117820000000002</c:v>
                </c:pt>
                <c:pt idx="68">
                  <c:v>-56.581760000000003</c:v>
                </c:pt>
                <c:pt idx="69">
                  <c:v>-58.041049999999998</c:v>
                </c:pt>
                <c:pt idx="70">
                  <c:v>-59.499269999999996</c:v>
                </c:pt>
                <c:pt idx="71">
                  <c:v>-60.954629999999995</c:v>
                </c:pt>
                <c:pt idx="72">
                  <c:v>-62.405780000000007</c:v>
                </c:pt>
                <c:pt idx="73">
                  <c:v>-63.852840000000008</c:v>
                </c:pt>
                <c:pt idx="74">
                  <c:v>-65.297039999999996</c:v>
                </c:pt>
                <c:pt idx="75">
                  <c:v>-66.736150000000009</c:v>
                </c:pt>
                <c:pt idx="76">
                  <c:v>-68.172960000000003</c:v>
                </c:pt>
                <c:pt idx="77">
                  <c:v>-69.603889999999993</c:v>
                </c:pt>
                <c:pt idx="78">
                  <c:v>-71.031080000000003</c:v>
                </c:pt>
                <c:pt idx="79">
                  <c:v>-72.45553000000001</c:v>
                </c:pt>
                <c:pt idx="80">
                  <c:v>-73.872870000000006</c:v>
                </c:pt>
                <c:pt idx="81">
                  <c:v>-75.286029999999997</c:v>
                </c:pt>
                <c:pt idx="82">
                  <c:v>-76.696100000000001</c:v>
                </c:pt>
                <c:pt idx="83">
                  <c:v>-78.101759999999999</c:v>
                </c:pt>
                <c:pt idx="84">
                  <c:v>-79.502010000000013</c:v>
                </c:pt>
                <c:pt idx="85">
                  <c:v>-80.898380000000003</c:v>
                </c:pt>
                <c:pt idx="86">
                  <c:v>-82.291249999999991</c:v>
                </c:pt>
                <c:pt idx="87">
                  <c:v>-83.680360000000007</c:v>
                </c:pt>
                <c:pt idx="88">
                  <c:v>-85.066059999999993</c:v>
                </c:pt>
              </c:numCache>
            </c:numRef>
          </c:xVal>
          <c:yVal>
            <c:numRef>
              <c:f>'Geo. GR'!$R$2:$R$90</c:f>
              <c:numCache>
                <c:formatCode>General</c:formatCode>
                <c:ptCount val="89"/>
                <c:pt idx="0">
                  <c:v>-39.5</c:v>
                </c:pt>
                <c:pt idx="1">
                  <c:v>-39.283799999999999</c:v>
                </c:pt>
                <c:pt idx="2">
                  <c:v>-39.004100000000001</c:v>
                </c:pt>
                <c:pt idx="3">
                  <c:v>-38.668970000000009</c:v>
                </c:pt>
                <c:pt idx="4">
                  <c:v>-38.294340000000005</c:v>
                </c:pt>
                <c:pt idx="5">
                  <c:v>-37.888630000000006</c:v>
                </c:pt>
                <c:pt idx="6">
                  <c:v>-37.46698</c:v>
                </c:pt>
                <c:pt idx="7">
                  <c:v>-37.03904</c:v>
                </c:pt>
                <c:pt idx="8">
                  <c:v>-36.612230000000004</c:v>
                </c:pt>
                <c:pt idx="9">
                  <c:v>-36.199829999999999</c:v>
                </c:pt>
                <c:pt idx="10">
                  <c:v>-35.80368</c:v>
                </c:pt>
                <c:pt idx="11">
                  <c:v>-35.43582</c:v>
                </c:pt>
                <c:pt idx="12">
                  <c:v>-35.094560000000001</c:v>
                </c:pt>
                <c:pt idx="13">
                  <c:v>-34.784690000000005</c:v>
                </c:pt>
                <c:pt idx="14">
                  <c:v>-34.50909</c:v>
                </c:pt>
                <c:pt idx="15">
                  <c:v>-34.267669999999995</c:v>
                </c:pt>
                <c:pt idx="16">
                  <c:v>-34.05885</c:v>
                </c:pt>
                <c:pt idx="17">
                  <c:v>-33.885000000000005</c:v>
                </c:pt>
                <c:pt idx="18">
                  <c:v>-33.740310000000001</c:v>
                </c:pt>
                <c:pt idx="19">
                  <c:v>-33.626359999999998</c:v>
                </c:pt>
                <c:pt idx="20">
                  <c:v>-33.541589999999999</c:v>
                </c:pt>
                <c:pt idx="21">
                  <c:v>-33.482120000000009</c:v>
                </c:pt>
                <c:pt idx="22">
                  <c:v>-33.445599999999999</c:v>
                </c:pt>
                <c:pt idx="23">
                  <c:v>-33.429819999999999</c:v>
                </c:pt>
                <c:pt idx="24">
                  <c:v>-33.432899999999997</c:v>
                </c:pt>
                <c:pt idx="25">
                  <c:v>-33.450490000000002</c:v>
                </c:pt>
                <c:pt idx="26">
                  <c:v>-33.484960000000008</c:v>
                </c:pt>
                <c:pt idx="27">
                  <c:v>-33.530290000000001</c:v>
                </c:pt>
                <c:pt idx="28">
                  <c:v>-33.584479999999999</c:v>
                </c:pt>
                <c:pt idx="29">
                  <c:v>-33.646530000000006</c:v>
                </c:pt>
                <c:pt idx="30">
                  <c:v>-33.715579999999996</c:v>
                </c:pt>
                <c:pt idx="31">
                  <c:v>-33.787490000000005</c:v>
                </c:pt>
                <c:pt idx="32">
                  <c:v>-33.861609999999999</c:v>
                </c:pt>
                <c:pt idx="33">
                  <c:v>-33.93694</c:v>
                </c:pt>
                <c:pt idx="34">
                  <c:v>-34.010480000000001</c:v>
                </c:pt>
                <c:pt idx="35">
                  <c:v>-34.08258</c:v>
                </c:pt>
                <c:pt idx="36">
                  <c:v>-34.150450000000006</c:v>
                </c:pt>
                <c:pt idx="37">
                  <c:v>-34.21511000000001</c:v>
                </c:pt>
                <c:pt idx="38">
                  <c:v>-34.27131</c:v>
                </c:pt>
                <c:pt idx="39">
                  <c:v>-34.321860000000001</c:v>
                </c:pt>
                <c:pt idx="40">
                  <c:v>-34.36497</c:v>
                </c:pt>
                <c:pt idx="41">
                  <c:v>-34.39676</c:v>
                </c:pt>
                <c:pt idx="42">
                  <c:v>-34.420460000000006</c:v>
                </c:pt>
                <c:pt idx="43">
                  <c:v>-34.433509999999998</c:v>
                </c:pt>
                <c:pt idx="44">
                  <c:v>-34.432450000000003</c:v>
                </c:pt>
                <c:pt idx="45">
                  <c:v>-34.421439999999997</c:v>
                </c:pt>
                <c:pt idx="46">
                  <c:v>-34.397779999999997</c:v>
                </c:pt>
                <c:pt idx="47">
                  <c:v>-34.357920000000007</c:v>
                </c:pt>
                <c:pt idx="48">
                  <c:v>-34.306899999999999</c:v>
                </c:pt>
                <c:pt idx="49">
                  <c:v>-34.239000000000004</c:v>
                </c:pt>
                <c:pt idx="50">
                  <c:v>-34.155480000000004</c:v>
                </c:pt>
                <c:pt idx="51">
                  <c:v>-34.057450000000003</c:v>
                </c:pt>
                <c:pt idx="52">
                  <c:v>-33.942800000000005</c:v>
                </c:pt>
                <c:pt idx="53">
                  <c:v>-33.80997</c:v>
                </c:pt>
                <c:pt idx="54">
                  <c:v>-33.661540000000002</c:v>
                </c:pt>
                <c:pt idx="55">
                  <c:v>-33.494929999999997</c:v>
                </c:pt>
                <c:pt idx="56">
                  <c:v>-33.312070000000006</c:v>
                </c:pt>
                <c:pt idx="57">
                  <c:v>-33.108240000000002</c:v>
                </c:pt>
                <c:pt idx="58">
                  <c:v>-32.888950000000001</c:v>
                </c:pt>
                <c:pt idx="59">
                  <c:v>-32.648039999999995</c:v>
                </c:pt>
                <c:pt idx="60">
                  <c:v>-32.39067</c:v>
                </c:pt>
                <c:pt idx="61">
                  <c:v>-32.112470000000002</c:v>
                </c:pt>
                <c:pt idx="62">
                  <c:v>-31.814579999999999</c:v>
                </c:pt>
                <c:pt idx="63">
                  <c:v>-31.497440000000001</c:v>
                </c:pt>
                <c:pt idx="64">
                  <c:v>-31.161050000000003</c:v>
                </c:pt>
                <c:pt idx="65">
                  <c:v>-30.804320000000001</c:v>
                </c:pt>
                <c:pt idx="66">
                  <c:v>-30.425549999999998</c:v>
                </c:pt>
                <c:pt idx="67">
                  <c:v>-30.02946</c:v>
                </c:pt>
                <c:pt idx="68">
                  <c:v>-29.60989</c:v>
                </c:pt>
                <c:pt idx="69">
                  <c:v>-29.170769999999997</c:v>
                </c:pt>
                <c:pt idx="70">
                  <c:v>-28.711980000000001</c:v>
                </c:pt>
                <c:pt idx="71">
                  <c:v>-28.232079999999996</c:v>
                </c:pt>
                <c:pt idx="72">
                  <c:v>-27.729840000000003</c:v>
                </c:pt>
                <c:pt idx="73">
                  <c:v>-27.20684</c:v>
                </c:pt>
                <c:pt idx="74">
                  <c:v>-26.662730000000003</c:v>
                </c:pt>
                <c:pt idx="75">
                  <c:v>-26.096860000000003</c:v>
                </c:pt>
                <c:pt idx="76">
                  <c:v>-25.510670000000001</c:v>
                </c:pt>
                <c:pt idx="77">
                  <c:v>-24.901279999999996</c:v>
                </c:pt>
                <c:pt idx="78">
                  <c:v>-24.271360000000001</c:v>
                </c:pt>
                <c:pt idx="79">
                  <c:v>-23.620910000000002</c:v>
                </c:pt>
                <c:pt idx="80">
                  <c:v>-22.947610000000005</c:v>
                </c:pt>
                <c:pt idx="81">
                  <c:v>-22.25357</c:v>
                </c:pt>
                <c:pt idx="82">
                  <c:v>-21.535770000000003</c:v>
                </c:pt>
                <c:pt idx="83">
                  <c:v>-20.797580000000004</c:v>
                </c:pt>
                <c:pt idx="84">
                  <c:v>-20.039000000000001</c:v>
                </c:pt>
                <c:pt idx="85">
                  <c:v>-19.25422</c:v>
                </c:pt>
                <c:pt idx="86">
                  <c:v>-18.451069999999998</c:v>
                </c:pt>
                <c:pt idx="87">
                  <c:v>-17.624299999999998</c:v>
                </c:pt>
                <c:pt idx="88">
                  <c:v>-16.774140000000003</c:v>
                </c:pt>
              </c:numCache>
            </c:numRef>
          </c:yVal>
          <c:smooth val="0"/>
          <c:extLst>
            <c:ext xmlns:c16="http://schemas.microsoft.com/office/drawing/2014/chart" uri="{C3380CC4-5D6E-409C-BE32-E72D297353CC}">
              <c16:uniqueId val="{00000003-253C-4BD8-B12E-B13D3A91740C}"/>
            </c:ext>
          </c:extLst>
        </c:ser>
        <c:ser>
          <c:idx val="4"/>
          <c:order val="4"/>
          <c:tx>
            <c:v>Dekormindestabstand</c:v>
          </c:tx>
          <c:spPr>
            <a:ln w="28575">
              <a:noFill/>
            </a:ln>
          </c:spPr>
          <c:xVal>
            <c:numRef>
              <c:f>'Geo. GR'!$X$2:$X$90</c:f>
              <c:numCache>
                <c:formatCode>General</c:formatCode>
                <c:ptCount val="89"/>
                <c:pt idx="0">
                  <c:v>19.082676082939457</c:v>
                </c:pt>
                <c:pt idx="1">
                  <c:v>18.587611288929697</c:v>
                </c:pt>
                <c:pt idx="2">
                  <c:v>18.377264715193387</c:v>
                </c:pt>
                <c:pt idx="3">
                  <c:v>18.404005526607946</c:v>
                </c:pt>
                <c:pt idx="4">
                  <c:v>18.53664787817981</c:v>
                </c:pt>
                <c:pt idx="5">
                  <c:v>18.675112003013719</c:v>
                </c:pt>
                <c:pt idx="6">
                  <c:v>18.778284676482876</c:v>
                </c:pt>
                <c:pt idx="7">
                  <c:v>18.794308821992637</c:v>
                </c:pt>
                <c:pt idx="8">
                  <c:v>18.713063995097372</c:v>
                </c:pt>
                <c:pt idx="9">
                  <c:v>18.518500144374826</c:v>
                </c:pt>
                <c:pt idx="10">
                  <c:v>18.248963831310945</c:v>
                </c:pt>
                <c:pt idx="11">
                  <c:v>17.846335794793028</c:v>
                </c:pt>
                <c:pt idx="12">
                  <c:v>17.354629069301637</c:v>
                </c:pt>
                <c:pt idx="13">
                  <c:v>16.78324837321691</c:v>
                </c:pt>
                <c:pt idx="14">
                  <c:v>16.11896727241658</c:v>
                </c:pt>
                <c:pt idx="15">
                  <c:v>15.373407564384433</c:v>
                </c:pt>
                <c:pt idx="16">
                  <c:v>14.567526484397719</c:v>
                </c:pt>
                <c:pt idx="17">
                  <c:v>13.682046609060084</c:v>
                </c:pt>
                <c:pt idx="18">
                  <c:v>12.749462137701377</c:v>
                </c:pt>
                <c:pt idx="19">
                  <c:v>11.768170822219712</c:v>
                </c:pt>
                <c:pt idx="20">
                  <c:v>10.729920874894388</c:v>
                </c:pt>
                <c:pt idx="21">
                  <c:v>9.6512072510539397</c:v>
                </c:pt>
                <c:pt idx="22">
                  <c:v>8.5327747011911885</c:v>
                </c:pt>
                <c:pt idx="23">
                  <c:v>7.3791766389641618</c:v>
                </c:pt>
                <c:pt idx="24">
                  <c:v>6.1890154699800153</c:v>
                </c:pt>
                <c:pt idx="25">
                  <c:v>4.983167639158312</c:v>
                </c:pt>
                <c:pt idx="26">
                  <c:v>3.739719684487433</c:v>
                </c:pt>
                <c:pt idx="27">
                  <c:v>2.4720444223195592</c:v>
                </c:pt>
                <c:pt idx="28">
                  <c:v>1.1860000042758281</c:v>
                </c:pt>
                <c:pt idx="29">
                  <c:v>-0.11803751420518077</c:v>
                </c:pt>
                <c:pt idx="30">
                  <c:v>-1.4460401826641864</c:v>
                </c:pt>
                <c:pt idx="31">
                  <c:v>-2.7893472461735551</c:v>
                </c:pt>
                <c:pt idx="32">
                  <c:v>-4.1468781593928767</c:v>
                </c:pt>
                <c:pt idx="33">
                  <c:v>-5.5233394853457307</c:v>
                </c:pt>
                <c:pt idx="34">
                  <c:v>-6.9080739329561931</c:v>
                </c:pt>
                <c:pt idx="35">
                  <c:v>-8.3096467333401272</c:v>
                </c:pt>
                <c:pt idx="36">
                  <c:v>-9.7159138984243825</c:v>
                </c:pt>
                <c:pt idx="37">
                  <c:v>-11.145262156191592</c:v>
                </c:pt>
                <c:pt idx="38">
                  <c:v>-12.573674480900412</c:v>
                </c:pt>
                <c:pt idx="39">
                  <c:v>-14.013720755683167</c:v>
                </c:pt>
                <c:pt idx="40">
                  <c:v>-15.471394419905643</c:v>
                </c:pt>
                <c:pt idx="41">
                  <c:v>-16.924485032519275</c:v>
                </c:pt>
                <c:pt idx="42">
                  <c:v>-18.389519751531573</c:v>
                </c:pt>
                <c:pt idx="43">
                  <c:v>-19.870570300882726</c:v>
                </c:pt>
                <c:pt idx="44">
                  <c:v>-21.344977883910047</c:v>
                </c:pt>
                <c:pt idx="45">
                  <c:v>-22.828803651003632</c:v>
                </c:pt>
                <c:pt idx="46">
                  <c:v>-24.32907743429238</c:v>
                </c:pt>
                <c:pt idx="47">
                  <c:v>-25.817435623686301</c:v>
                </c:pt>
                <c:pt idx="48">
                  <c:v>-27.322682244899397</c:v>
                </c:pt>
                <c:pt idx="49">
                  <c:v>-28.830150073963779</c:v>
                </c:pt>
                <c:pt idx="50">
                  <c:v>-30.335072256406303</c:v>
                </c:pt>
                <c:pt idx="51">
                  <c:v>-31.850055201083023</c:v>
                </c:pt>
                <c:pt idx="52">
                  <c:v>-33.370221121469861</c:v>
                </c:pt>
                <c:pt idx="53">
                  <c:v>-34.883887209698166</c:v>
                </c:pt>
                <c:pt idx="54">
                  <c:v>-36.40624722269623</c:v>
                </c:pt>
                <c:pt idx="55">
                  <c:v>-37.926125010179796</c:v>
                </c:pt>
                <c:pt idx="56">
                  <c:v>-39.455872170477832</c:v>
                </c:pt>
                <c:pt idx="57">
                  <c:v>-40.974255241758854</c:v>
                </c:pt>
                <c:pt idx="58">
                  <c:v>-42.507594364236915</c:v>
                </c:pt>
                <c:pt idx="59">
                  <c:v>-44.027656930697056</c:v>
                </c:pt>
                <c:pt idx="60">
                  <c:v>-45.55797573728487</c:v>
                </c:pt>
                <c:pt idx="61">
                  <c:v>-47.085544032623858</c:v>
                </c:pt>
                <c:pt idx="62">
                  <c:v>-48.60876824766229</c:v>
                </c:pt>
                <c:pt idx="63">
                  <c:v>-50.131994614325848</c:v>
                </c:pt>
                <c:pt idx="64">
                  <c:v>-51.657630004964112</c:v>
                </c:pt>
                <c:pt idx="65">
                  <c:v>-53.182404508476608</c:v>
                </c:pt>
                <c:pt idx="66">
                  <c:v>-54.696011274842931</c:v>
                </c:pt>
                <c:pt idx="67">
                  <c:v>-56.219864491083321</c:v>
                </c:pt>
                <c:pt idx="68">
                  <c:v>-57.734361097690112</c:v>
                </c:pt>
                <c:pt idx="69">
                  <c:v>-59.241528657351019</c:v>
                </c:pt>
                <c:pt idx="70">
                  <c:v>-60.75191167432758</c:v>
                </c:pt>
                <c:pt idx="71">
                  <c:v>-62.262883480619927</c:v>
                </c:pt>
                <c:pt idx="72">
                  <c:v>-63.765393970342778</c:v>
                </c:pt>
                <c:pt idx="73">
                  <c:v>-65.263092406776877</c:v>
                </c:pt>
                <c:pt idx="74">
                  <c:v>-66.760781858154019</c:v>
                </c:pt>
                <c:pt idx="75">
                  <c:v>-68.247156719866524</c:v>
                </c:pt>
                <c:pt idx="76">
                  <c:v>-69.740233699855153</c:v>
                </c:pt>
                <c:pt idx="77">
                  <c:v>-71.219046091445236</c:v>
                </c:pt>
                <c:pt idx="78">
                  <c:v>-72.692582550898052</c:v>
                </c:pt>
                <c:pt idx="79">
                  <c:v>-74.171889330635125</c:v>
                </c:pt>
                <c:pt idx="80">
                  <c:v>-75.636191065515206</c:v>
                </c:pt>
                <c:pt idx="81">
                  <c:v>-77.100654111378006</c:v>
                </c:pt>
                <c:pt idx="82">
                  <c:v>-78.555867119940601</c:v>
                </c:pt>
                <c:pt idx="83">
                  <c:v>-80.007108633118946</c:v>
                </c:pt>
                <c:pt idx="84">
                  <c:v>-81.461768429761577</c:v>
                </c:pt>
                <c:pt idx="85">
                  <c:v>-82.896469296890189</c:v>
                </c:pt>
                <c:pt idx="86">
                  <c:v>-84.337037095467622</c:v>
                </c:pt>
                <c:pt idx="87">
                  <c:v>-85.772146198579875</c:v>
                </c:pt>
              </c:numCache>
            </c:numRef>
          </c:xVal>
          <c:yVal>
            <c:numRef>
              <c:f>'Geo. GR'!$Y$2:$Y$90</c:f>
              <c:numCache>
                <c:formatCode>General</c:formatCode>
                <c:ptCount val="89"/>
                <c:pt idx="0">
                  <c:v>-36.763355857451224</c:v>
                </c:pt>
                <c:pt idx="1">
                  <c:v>-37.57197691349964</c:v>
                </c:pt>
                <c:pt idx="2">
                  <c:v>-38.425867792963466</c:v>
                </c:pt>
                <c:pt idx="3">
                  <c:v>-39.066427356190424</c:v>
                </c:pt>
                <c:pt idx="4">
                  <c:v>-39.512018450408455</c:v>
                </c:pt>
                <c:pt idx="5">
                  <c:v>-39.747134148116274</c:v>
                </c:pt>
                <c:pt idx="6">
                  <c:v>-39.843311548809595</c:v>
                </c:pt>
                <c:pt idx="7">
                  <c:v>-39.809175756605413</c:v>
                </c:pt>
                <c:pt idx="8">
                  <c:v>-39.688187692948901</c:v>
                </c:pt>
                <c:pt idx="9">
                  <c:v>-39.503257035803969</c:v>
                </c:pt>
                <c:pt idx="10">
                  <c:v>-39.299038992022446</c:v>
                </c:pt>
                <c:pt idx="11">
                  <c:v>-39.062968948496703</c:v>
                </c:pt>
                <c:pt idx="12">
                  <c:v>-38.824803545607878</c:v>
                </c:pt>
                <c:pt idx="13">
                  <c:v>-38.595702942326433</c:v>
                </c:pt>
                <c:pt idx="14">
                  <c:v>-38.378223717002271</c:v>
                </c:pt>
                <c:pt idx="15">
                  <c:v>-38.178500793366602</c:v>
                </c:pt>
                <c:pt idx="16">
                  <c:v>-38.001756825808108</c:v>
                </c:pt>
                <c:pt idx="17">
                  <c:v>-37.848248285273989</c:v>
                </c:pt>
                <c:pt idx="18">
                  <c:v>-37.718872758493795</c:v>
                </c:pt>
                <c:pt idx="19">
                  <c:v>-37.615195502826751</c:v>
                </c:pt>
                <c:pt idx="20">
                  <c:v>-37.536349362222396</c:v>
                </c:pt>
                <c:pt idx="21">
                  <c:v>-37.480235412555807</c:v>
                </c:pt>
                <c:pt idx="22">
                  <c:v>-37.445262956218137</c:v>
                </c:pt>
                <c:pt idx="23">
                  <c:v>-37.429807583244198</c:v>
                </c:pt>
                <c:pt idx="24">
                  <c:v>-37.432509023618117</c:v>
                </c:pt>
                <c:pt idx="25">
                  <c:v>-37.449030176942024</c:v>
                </c:pt>
                <c:pt idx="26">
                  <c:v>-37.482504705381729</c:v>
                </c:pt>
                <c:pt idx="27">
                  <c:v>-37.526860426666872</c:v>
                </c:pt>
                <c:pt idx="28">
                  <c:v>-37.580090556948456</c:v>
                </c:pt>
                <c:pt idx="29">
                  <c:v>-37.641185172629619</c:v>
                </c:pt>
                <c:pt idx="30">
                  <c:v>-37.709900591971071</c:v>
                </c:pt>
                <c:pt idx="31">
                  <c:v>-37.781557479110852</c:v>
                </c:pt>
                <c:pt idx="32">
                  <c:v>-37.855575130275263</c:v>
                </c:pt>
                <c:pt idx="33">
                  <c:v>-37.931265888103972</c:v>
                </c:pt>
                <c:pt idx="34">
                  <c:v>-38.005097144266529</c:v>
                </c:pt>
                <c:pt idx="35">
                  <c:v>-38.077860910443881</c:v>
                </c:pt>
                <c:pt idx="36">
                  <c:v>-38.146217780126008</c:v>
                </c:pt>
                <c:pt idx="37">
                  <c:v>-38.211944334074744</c:v>
                </c:pt>
                <c:pt idx="38">
                  <c:v>-38.26877249827038</c:v>
                </c:pt>
                <c:pt idx="39">
                  <c:v>-38.320032504122807</c:v>
                </c:pt>
                <c:pt idx="40">
                  <c:v>-38.363982297261821</c:v>
                </c:pt>
                <c:pt idx="41">
                  <c:v>-38.396214720617607</c:v>
                </c:pt>
                <c:pt idx="42">
                  <c:v>-38.420296189397121</c:v>
                </c:pt>
                <c:pt idx="43">
                  <c:v>-38.433508926666946</c:v>
                </c:pt>
                <c:pt idx="44">
                  <c:v>-38.432334570398439</c:v>
                </c:pt>
                <c:pt idx="45">
                  <c:v>-38.420911943310664</c:v>
                </c:pt>
                <c:pt idx="46">
                  <c:v>-38.39628593329055</c:v>
                </c:pt>
                <c:pt idx="47">
                  <c:v>-38.355479198373175</c:v>
                </c:pt>
                <c:pt idx="48">
                  <c:v>-38.302611606174665</c:v>
                </c:pt>
                <c:pt idx="49">
                  <c:v>-38.232526933106996</c:v>
                </c:pt>
                <c:pt idx="50">
                  <c:v>-38.146619550439276</c:v>
                </c:pt>
                <c:pt idx="51">
                  <c:v>-38.045363748291948</c:v>
                </c:pt>
                <c:pt idx="52">
                  <c:v>-37.926622036914885</c:v>
                </c:pt>
                <c:pt idx="53">
                  <c:v>-37.789854648248124</c:v>
                </c:pt>
                <c:pt idx="54">
                  <c:v>-37.636309983026322</c:v>
                </c:pt>
                <c:pt idx="55">
                  <c:v>-37.464548624724138</c:v>
                </c:pt>
                <c:pt idx="56">
                  <c:v>-37.274543125485991</c:v>
                </c:pt>
                <c:pt idx="57">
                  <c:v>-37.064863919495053</c:v>
                </c:pt>
                <c:pt idx="58">
                  <c:v>-36.83678322465839</c:v>
                </c:pt>
                <c:pt idx="59">
                  <c:v>-36.588615007772731</c:v>
                </c:pt>
                <c:pt idx="60">
                  <c:v>-36.321466663573631</c:v>
                </c:pt>
                <c:pt idx="61">
                  <c:v>-36.033216653366928</c:v>
                </c:pt>
                <c:pt idx="62">
                  <c:v>-35.725082801528963</c:v>
                </c:pt>
                <c:pt idx="63">
                  <c:v>-35.397009885258967</c:v>
                </c:pt>
                <c:pt idx="64">
                  <c:v>-35.048159341224114</c:v>
                </c:pt>
                <c:pt idx="65">
                  <c:v>-34.677601508990293</c:v>
                </c:pt>
                <c:pt idx="66">
                  <c:v>-34.286994065381201</c:v>
                </c:pt>
                <c:pt idx="67">
                  <c:v>-33.874651534848809</c:v>
                </c:pt>
                <c:pt idx="68">
                  <c:v>-33.44023080854479</c:v>
                </c:pt>
                <c:pt idx="69">
                  <c:v>-32.986376241902413</c:v>
                </c:pt>
                <c:pt idx="70">
                  <c:v>-32.51078097343067</c:v>
                </c:pt>
                <c:pt idx="71">
                  <c:v>-32.012089633644578</c:v>
                </c:pt>
                <c:pt idx="72">
                  <c:v>-31.491681284749902</c:v>
                </c:pt>
                <c:pt idx="73">
                  <c:v>-30.94999216751604</c:v>
                </c:pt>
                <c:pt idx="74">
                  <c:v>-30.385290915913647</c:v>
                </c:pt>
                <c:pt idx="75">
                  <c:v>-29.800487774563514</c:v>
                </c:pt>
                <c:pt idx="76">
                  <c:v>-29.19084026097195</c:v>
                </c:pt>
                <c:pt idx="77">
                  <c:v>-28.560688531479819</c:v>
                </c:pt>
                <c:pt idx="78">
                  <c:v>-27.909959905644929</c:v>
                </c:pt>
                <c:pt idx="79">
                  <c:v>-27.233957280086688</c:v>
                </c:pt>
                <c:pt idx="80">
                  <c:v>-26.53797193438912</c:v>
                </c:pt>
                <c:pt idx="81">
                  <c:v>-25.818277468279206</c:v>
                </c:pt>
                <c:pt idx="82">
                  <c:v>-25.077135027724175</c:v>
                </c:pt>
                <c:pt idx="83">
                  <c:v>-24.314630836463952</c:v>
                </c:pt>
                <c:pt idx="84">
                  <c:v>-23.526025508507004</c:v>
                </c:pt>
                <c:pt idx="85">
                  <c:v>-22.71942405772198</c:v>
                </c:pt>
                <c:pt idx="86">
                  <c:v>-21.888329833067335</c:v>
                </c:pt>
                <c:pt idx="87">
                  <c:v>-21.033761907608113</c:v>
                </c:pt>
              </c:numCache>
            </c:numRef>
          </c:yVal>
          <c:smooth val="0"/>
          <c:extLst>
            <c:ext xmlns:c16="http://schemas.microsoft.com/office/drawing/2014/chart" uri="{C3380CC4-5D6E-409C-BE32-E72D297353CC}">
              <c16:uniqueId val="{00000004-253C-4BD8-B12E-B13D3A91740C}"/>
            </c:ext>
          </c:extLst>
        </c:ser>
        <c:ser>
          <c:idx val="5"/>
          <c:order val="5"/>
          <c:tx>
            <c:v>Tiefster Punkt</c:v>
          </c:tx>
          <c:spPr>
            <a:ln w="28575">
              <a:noFill/>
            </a:ln>
          </c:spPr>
          <c:xVal>
            <c:numRef>
              <c:f>'Geo. GR'!$U$7</c:f>
              <c:numCache>
                <c:formatCode>General</c:formatCode>
                <c:ptCount val="1"/>
                <c:pt idx="0">
                  <c:v>18.778284676482876</c:v>
                </c:pt>
              </c:numCache>
            </c:numRef>
          </c:xVal>
          <c:yVal>
            <c:numRef>
              <c:f>'Geo. GR'!$T$2</c:f>
              <c:numCache>
                <c:formatCode>General</c:formatCode>
                <c:ptCount val="1"/>
                <c:pt idx="0">
                  <c:v>-39.843311548809595</c:v>
                </c:pt>
              </c:numCache>
            </c:numRef>
          </c:yVal>
          <c:smooth val="0"/>
          <c:extLst>
            <c:ext xmlns:c16="http://schemas.microsoft.com/office/drawing/2014/chart" uri="{C3380CC4-5D6E-409C-BE32-E72D297353CC}">
              <c16:uniqueId val="{00000005-253C-4BD8-B12E-B13D3A91740C}"/>
            </c:ext>
          </c:extLst>
        </c:ser>
        <c:ser>
          <c:idx val="6"/>
          <c:order val="6"/>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6-253C-4BD8-B12E-B13D3A91740C}"/>
            </c:ext>
          </c:extLst>
        </c:ser>
        <c:dLbls>
          <c:showLegendKey val="0"/>
          <c:showVal val="0"/>
          <c:showCatName val="0"/>
          <c:showSerName val="0"/>
          <c:showPercent val="0"/>
          <c:showBubbleSize val="0"/>
        </c:dLbls>
        <c:axId val="70595328"/>
        <c:axId val="70597248"/>
      </c:scatterChart>
      <c:valAx>
        <c:axId val="70595328"/>
        <c:scaling>
          <c:orientation val="minMax"/>
        </c:scaling>
        <c:delete val="0"/>
        <c:axPos val="b"/>
        <c:title>
          <c:tx>
            <c:rich>
              <a:bodyPr/>
              <a:lstStyle/>
              <a:p>
                <a:pPr>
                  <a:defRPr/>
                </a:pPr>
                <a:r>
                  <a:rPr lang="en-US"/>
                  <a:t>mm</a:t>
                </a:r>
              </a:p>
            </c:rich>
          </c:tx>
          <c:layout>
            <c:manualLayout>
              <c:xMode val="edge"/>
              <c:yMode val="edge"/>
              <c:x val="0.47644301743835421"/>
              <c:y val="0.9210660799752971"/>
            </c:manualLayout>
          </c:layout>
          <c:overlay val="0"/>
        </c:title>
        <c:numFmt formatCode="General" sourceLinked="1"/>
        <c:majorTickMark val="out"/>
        <c:minorTickMark val="none"/>
        <c:tickLblPos val="nextTo"/>
        <c:crossAx val="70597248"/>
        <c:crosses val="autoZero"/>
        <c:crossBetween val="midCat"/>
      </c:valAx>
      <c:valAx>
        <c:axId val="70597248"/>
        <c:scaling>
          <c:orientation val="minMax"/>
          <c:max val="60"/>
          <c:min val="-165"/>
        </c:scaling>
        <c:delete val="0"/>
        <c:axPos val="l"/>
        <c:majorGridlines/>
        <c:title>
          <c:tx>
            <c:rich>
              <a:bodyPr rot="0" vert="horz"/>
              <a:lstStyle/>
              <a:p>
                <a:pPr>
                  <a:defRPr/>
                </a:pPr>
                <a:r>
                  <a:rPr lang="en-US"/>
                  <a:t>mm</a:t>
                </a:r>
              </a:p>
            </c:rich>
          </c:tx>
          <c:layout>
            <c:manualLayout>
              <c:xMode val="edge"/>
              <c:yMode val="edge"/>
              <c:x val="0.78532901833872715"/>
              <c:y val="0.30017658638258465"/>
            </c:manualLayout>
          </c:layout>
          <c:overlay val="0"/>
        </c:title>
        <c:numFmt formatCode="General" sourceLinked="1"/>
        <c:majorTickMark val="out"/>
        <c:minorTickMark val="none"/>
        <c:tickLblPos val="nextTo"/>
        <c:crossAx val="7059532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1288730079171"/>
          <c:y val="4.3724073692989203E-2"/>
          <c:w val="0.78029706172115099"/>
          <c:h val="0.94476358365652069"/>
        </c:manualLayout>
      </c:layout>
      <c:scatterChart>
        <c:scatterStyle val="lineMarker"/>
        <c:varyColors val="0"/>
        <c:ser>
          <c:idx val="0"/>
          <c:order val="0"/>
          <c:spPr>
            <a:ln w="28575">
              <a:noFill/>
            </a:ln>
          </c:spPr>
          <c:xVal>
            <c:numRef>
              <c:f>[1]Tabelle1!$G$2:$G$90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[1]Tabelle1!$B$2:$B$90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3E0A-4D5A-9241-F8044AAC3DC9}"/>
            </c:ext>
          </c:extLst>
        </c:ser>
        <c:ser>
          <c:idx val="1"/>
          <c:order val="1"/>
          <c:tx>
            <c:v>Punkt2</c:v>
          </c:tx>
          <c:spPr>
            <a:ln w="28575">
              <a:noFill/>
            </a:ln>
          </c:spPr>
          <c:xVal>
            <c:numRef>
              <c:f>[1]Tabelle1!$D$2:$D$90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[1]Tabelle1!$J$2:$J$90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3E0A-4D5A-9241-F8044AAC3DC9}"/>
            </c:ext>
          </c:extLst>
        </c:ser>
        <c:ser>
          <c:idx val="2"/>
          <c:order val="2"/>
          <c:tx>
            <c:v>C</c:v>
          </c:tx>
          <c:spPr>
            <a:ln w="28575">
              <a:noFill/>
            </a:ln>
          </c:spPr>
          <c:xVal>
            <c:numRef>
              <c:f>'Geo. NR'!$O$2:$O$90</c:f>
              <c:numCache>
                <c:formatCode>General</c:formatCode>
                <c:ptCount val="89"/>
                <c:pt idx="0">
                  <c:v>3</c:v>
                </c:pt>
                <c:pt idx="1">
                  <c:v>2.0709499999999998</c:v>
                </c:pt>
                <c:pt idx="2">
                  <c:v>1.0781500000000004</c:v>
                </c:pt>
                <c:pt idx="3">
                  <c:v>8.3299999999999486E-3</c:v>
                </c:pt>
                <c:pt idx="4">
                  <c:v>-1.1412399999999989</c:v>
                </c:pt>
                <c:pt idx="5">
                  <c:v>-2.3756800000000009</c:v>
                </c:pt>
                <c:pt idx="6">
                  <c:v>-3.6937799999999985</c:v>
                </c:pt>
                <c:pt idx="7">
                  <c:v>-5.0996899999999989</c:v>
                </c:pt>
                <c:pt idx="8">
                  <c:v>-6.5915299999999988</c:v>
                </c:pt>
                <c:pt idx="9">
                  <c:v>-8.1608799999999952</c:v>
                </c:pt>
                <c:pt idx="10">
                  <c:v>-9.8039800000000028</c:v>
                </c:pt>
                <c:pt idx="11">
                  <c:v>-11.52177</c:v>
                </c:pt>
                <c:pt idx="12">
                  <c:v>-13.301160000000001</c:v>
                </c:pt>
                <c:pt idx="13">
                  <c:v>-15.136089999999999</c:v>
                </c:pt>
                <c:pt idx="14">
                  <c:v>-17.026739999999997</c:v>
                </c:pt>
                <c:pt idx="15">
                  <c:v>-18.962869999999995</c:v>
                </c:pt>
                <c:pt idx="16">
                  <c:v>-20.939600000000002</c:v>
                </c:pt>
                <c:pt idx="17">
                  <c:v>-22.951749999999997</c:v>
                </c:pt>
                <c:pt idx="18">
                  <c:v>-24.993409999999997</c:v>
                </c:pt>
                <c:pt idx="19">
                  <c:v>-27.059459999999994</c:v>
                </c:pt>
                <c:pt idx="20">
                  <c:v>-29.150989999999993</c:v>
                </c:pt>
                <c:pt idx="21">
                  <c:v>-31.257819999999999</c:v>
                </c:pt>
                <c:pt idx="22">
                  <c:v>-33.381099999999996</c:v>
                </c:pt>
                <c:pt idx="23">
                  <c:v>-35.518769999999989</c:v>
                </c:pt>
                <c:pt idx="24">
                  <c:v>-37.662649999999999</c:v>
                </c:pt>
                <c:pt idx="25">
                  <c:v>-39.814889999999998</c:v>
                </c:pt>
                <c:pt idx="26">
                  <c:v>-41.97231</c:v>
                </c:pt>
                <c:pt idx="27">
                  <c:v>-44.132939999999998</c:v>
                </c:pt>
                <c:pt idx="28">
                  <c:v>-46.293779999999998</c:v>
                </c:pt>
                <c:pt idx="29">
                  <c:v>-48.455829999999992</c:v>
                </c:pt>
                <c:pt idx="30">
                  <c:v>-50.613880000000002</c:v>
                </c:pt>
                <c:pt idx="31">
                  <c:v>-52.771140000000003</c:v>
                </c:pt>
                <c:pt idx="32">
                  <c:v>-54.924459999999996</c:v>
                </c:pt>
                <c:pt idx="33">
                  <c:v>-57.072839999999999</c:v>
                </c:pt>
                <c:pt idx="34">
                  <c:v>-59.21528</c:v>
                </c:pt>
                <c:pt idx="35">
                  <c:v>-61.350629999999995</c:v>
                </c:pt>
                <c:pt idx="36">
                  <c:v>-63.476950000000002</c:v>
                </c:pt>
                <c:pt idx="37">
                  <c:v>-65.59720999999999</c:v>
                </c:pt>
                <c:pt idx="38">
                  <c:v>-67.706409999999991</c:v>
                </c:pt>
                <c:pt idx="39">
                  <c:v>-69.806459999999987</c:v>
                </c:pt>
                <c:pt idx="40">
                  <c:v>-71.897419999999997</c:v>
                </c:pt>
                <c:pt idx="41">
                  <c:v>-73.974109999999996</c:v>
                </c:pt>
                <c:pt idx="42">
                  <c:v>-76.038560000000004</c:v>
                </c:pt>
                <c:pt idx="43">
                  <c:v>-78.093859999999992</c:v>
                </c:pt>
                <c:pt idx="44">
                  <c:v>-80.134950000000003</c:v>
                </c:pt>
                <c:pt idx="45">
                  <c:v>-82.160590000000013</c:v>
                </c:pt>
                <c:pt idx="46">
                  <c:v>-84.177079999999989</c:v>
                </c:pt>
                <c:pt idx="47">
                  <c:v>-86.174119999999988</c:v>
                </c:pt>
                <c:pt idx="48">
                  <c:v>-88.155650000000009</c:v>
                </c:pt>
                <c:pt idx="49">
                  <c:v>-90.124999999999986</c:v>
                </c:pt>
                <c:pt idx="50">
                  <c:v>-92.07477999999999</c:v>
                </c:pt>
                <c:pt idx="51">
                  <c:v>-94.012199999999993</c:v>
                </c:pt>
                <c:pt idx="52">
                  <c:v>-95.930049999999994</c:v>
                </c:pt>
                <c:pt idx="53">
                  <c:v>-97.829419999999999</c:v>
                </c:pt>
                <c:pt idx="54">
                  <c:v>-99.712189999999993</c:v>
                </c:pt>
                <c:pt idx="55">
                  <c:v>-101.57747999999999</c:v>
                </c:pt>
                <c:pt idx="56">
                  <c:v>-103.42201999999999</c:v>
                </c:pt>
                <c:pt idx="57">
                  <c:v>-105.24913999999998</c:v>
                </c:pt>
                <c:pt idx="58">
                  <c:v>-107.05645</c:v>
                </c:pt>
                <c:pt idx="59">
                  <c:v>-108.84318999999999</c:v>
                </c:pt>
                <c:pt idx="60">
                  <c:v>-110.61012000000001</c:v>
                </c:pt>
                <c:pt idx="61">
                  <c:v>-112.35642</c:v>
                </c:pt>
                <c:pt idx="62">
                  <c:v>-114.07987999999997</c:v>
                </c:pt>
                <c:pt idx="63">
                  <c:v>-115.78358999999999</c:v>
                </c:pt>
                <c:pt idx="64">
                  <c:v>-117.46655</c:v>
                </c:pt>
                <c:pt idx="65">
                  <c:v>-119.12452</c:v>
                </c:pt>
                <c:pt idx="66">
                  <c:v>-120.76179999999999</c:v>
                </c:pt>
                <c:pt idx="67">
                  <c:v>-122.37605999999998</c:v>
                </c:pt>
                <c:pt idx="68">
                  <c:v>-123.96754</c:v>
                </c:pt>
                <c:pt idx="69">
                  <c:v>-125.53297000000001</c:v>
                </c:pt>
                <c:pt idx="70">
                  <c:v>-127.07852999999999</c:v>
                </c:pt>
                <c:pt idx="71">
                  <c:v>-128.60112999999998</c:v>
                </c:pt>
                <c:pt idx="72">
                  <c:v>-130.09774000000002</c:v>
                </c:pt>
                <c:pt idx="73">
                  <c:v>-131.56924000000001</c:v>
                </c:pt>
                <c:pt idx="74">
                  <c:v>-133.01777999999999</c:v>
                </c:pt>
                <c:pt idx="75">
                  <c:v>-134.44021000000001</c:v>
                </c:pt>
                <c:pt idx="76">
                  <c:v>-135.84062</c:v>
                </c:pt>
                <c:pt idx="77">
                  <c:v>-137.21283</c:v>
                </c:pt>
                <c:pt idx="78">
                  <c:v>-138.56196</c:v>
                </c:pt>
                <c:pt idx="79">
                  <c:v>-139.88900999999998</c:v>
                </c:pt>
                <c:pt idx="80">
                  <c:v>-141.18570999999997</c:v>
                </c:pt>
                <c:pt idx="81">
                  <c:v>-142.45927</c:v>
                </c:pt>
                <c:pt idx="82">
                  <c:v>-143.70872</c:v>
                </c:pt>
                <c:pt idx="83">
                  <c:v>-144.93387999999999</c:v>
                </c:pt>
                <c:pt idx="84">
                  <c:v>-146.13374999999999</c:v>
                </c:pt>
                <c:pt idx="85">
                  <c:v>-147.30741999999998</c:v>
                </c:pt>
                <c:pt idx="86">
                  <c:v>-148.45976999999999</c:v>
                </c:pt>
                <c:pt idx="87">
                  <c:v>-149.58679999999998</c:v>
                </c:pt>
                <c:pt idx="88">
                  <c:v>-150.69054</c:v>
                </c:pt>
              </c:numCache>
            </c:numRef>
          </c:xVal>
          <c:yVal>
            <c:numRef>
              <c:f>'Geo. NR'!$P$2:$P$90</c:f>
              <c:numCache>
                <c:formatCode>General</c:formatCode>
                <c:ptCount val="89"/>
                <c:pt idx="0">
                  <c:v>-104.5</c:v>
                </c:pt>
                <c:pt idx="1">
                  <c:v>-103.94166</c:v>
                </c:pt>
                <c:pt idx="2">
                  <c:v>-103.30199999999999</c:v>
                </c:pt>
                <c:pt idx="3">
                  <c:v>-102.58481</c:v>
                </c:pt>
                <c:pt idx="4">
                  <c:v>-101.8103</c:v>
                </c:pt>
                <c:pt idx="5">
                  <c:v>-100.98428999999999</c:v>
                </c:pt>
                <c:pt idx="6">
                  <c:v>-100.12489999999998</c:v>
                </c:pt>
                <c:pt idx="7">
                  <c:v>-99.240099999999984</c:v>
                </c:pt>
                <c:pt idx="8">
                  <c:v>-98.334710000000015</c:v>
                </c:pt>
                <c:pt idx="9">
                  <c:v>-97.427969999999988</c:v>
                </c:pt>
                <c:pt idx="10">
                  <c:v>-96.516519999999986</c:v>
                </c:pt>
                <c:pt idx="11">
                  <c:v>-95.616839999999996</c:v>
                </c:pt>
                <c:pt idx="12">
                  <c:v>-94.72448</c:v>
                </c:pt>
                <c:pt idx="13">
                  <c:v>-93.845529999999997</c:v>
                </c:pt>
                <c:pt idx="14">
                  <c:v>-92.982109999999992</c:v>
                </c:pt>
                <c:pt idx="15">
                  <c:v>-92.136189999999985</c:v>
                </c:pt>
                <c:pt idx="16">
                  <c:v>-91.303589999999986</c:v>
                </c:pt>
                <c:pt idx="17">
                  <c:v>-90.490579999999994</c:v>
                </c:pt>
                <c:pt idx="18">
                  <c:v>-89.687829999999991</c:v>
                </c:pt>
                <c:pt idx="19">
                  <c:v>-88.899519999999981</c:v>
                </c:pt>
                <c:pt idx="20">
                  <c:v>-88.123709999999988</c:v>
                </c:pt>
                <c:pt idx="21">
                  <c:v>-87.357280000000017</c:v>
                </c:pt>
                <c:pt idx="22">
                  <c:v>-86.596199999999996</c:v>
                </c:pt>
                <c:pt idx="23">
                  <c:v>-85.839559999999977</c:v>
                </c:pt>
                <c:pt idx="24">
                  <c:v>-85.086239999999989</c:v>
                </c:pt>
                <c:pt idx="25">
                  <c:v>-84.330209999999994</c:v>
                </c:pt>
                <c:pt idx="26">
                  <c:v>-83.577739999999991</c:v>
                </c:pt>
                <c:pt idx="27">
                  <c:v>-82.820589999999996</c:v>
                </c:pt>
                <c:pt idx="28">
                  <c:v>-82.056759999999983</c:v>
                </c:pt>
                <c:pt idx="29">
                  <c:v>-81.285250000000005</c:v>
                </c:pt>
                <c:pt idx="30">
                  <c:v>-80.508179999999996</c:v>
                </c:pt>
                <c:pt idx="31">
                  <c:v>-79.718429999999998</c:v>
                </c:pt>
                <c:pt idx="32">
                  <c:v>-78.917029999999983</c:v>
                </c:pt>
                <c:pt idx="33">
                  <c:v>-78.102979999999988</c:v>
                </c:pt>
                <c:pt idx="34">
                  <c:v>-77.273279999999986</c:v>
                </c:pt>
                <c:pt idx="35">
                  <c:v>-76.429959999999994</c:v>
                </c:pt>
                <c:pt idx="36">
                  <c:v>-75.568929999999995</c:v>
                </c:pt>
                <c:pt idx="37">
                  <c:v>-74.693430000000006</c:v>
                </c:pt>
                <c:pt idx="38">
                  <c:v>-73.795069999999996</c:v>
                </c:pt>
                <c:pt idx="39">
                  <c:v>-72.88018000000001</c:v>
                </c:pt>
                <c:pt idx="40">
                  <c:v>-71.945669999999978</c:v>
                </c:pt>
                <c:pt idx="41">
                  <c:v>-70.988420000000005</c:v>
                </c:pt>
                <c:pt idx="42">
                  <c:v>-70.01258</c:v>
                </c:pt>
                <c:pt idx="43">
                  <c:v>-69.015209999999982</c:v>
                </c:pt>
                <c:pt idx="44">
                  <c:v>-67.991009999999989</c:v>
                </c:pt>
                <c:pt idx="45">
                  <c:v>-66.949339999999992</c:v>
                </c:pt>
                <c:pt idx="46">
                  <c:v>-65.884140000000002</c:v>
                </c:pt>
                <c:pt idx="47">
                  <c:v>-64.792079999999999</c:v>
                </c:pt>
                <c:pt idx="48">
                  <c:v>-63.682639999999992</c:v>
                </c:pt>
                <c:pt idx="49">
                  <c:v>-62.544520000000006</c:v>
                </c:pt>
                <c:pt idx="50">
                  <c:v>-61.382720000000006</c:v>
                </c:pt>
                <c:pt idx="51">
                  <c:v>-60.198509999999985</c:v>
                </c:pt>
                <c:pt idx="52">
                  <c:v>-58.989619999999988</c:v>
                </c:pt>
                <c:pt idx="53">
                  <c:v>-57.75410999999999</c:v>
                </c:pt>
                <c:pt idx="54">
                  <c:v>-56.497159999999987</c:v>
                </c:pt>
                <c:pt idx="55">
                  <c:v>-55.213589999999996</c:v>
                </c:pt>
                <c:pt idx="56">
                  <c:v>-53.909610000000008</c:v>
                </c:pt>
                <c:pt idx="57">
                  <c:v>-52.574919999999999</c:v>
                </c:pt>
                <c:pt idx="58">
                  <c:v>-51.221909999999994</c:v>
                </c:pt>
                <c:pt idx="59">
                  <c:v>-49.839219999999983</c:v>
                </c:pt>
                <c:pt idx="60">
                  <c:v>-48.437209999999993</c:v>
                </c:pt>
                <c:pt idx="61">
                  <c:v>-47.007609999999993</c:v>
                </c:pt>
                <c:pt idx="62">
                  <c:v>-45.554539999999996</c:v>
                </c:pt>
                <c:pt idx="63">
                  <c:v>-44.078060000000001</c:v>
                </c:pt>
                <c:pt idx="64">
                  <c:v>-42.578169999999993</c:v>
                </c:pt>
                <c:pt idx="65">
                  <c:v>-41.055839999999996</c:v>
                </c:pt>
                <c:pt idx="66">
                  <c:v>-39.506009999999996</c:v>
                </c:pt>
                <c:pt idx="67">
                  <c:v>-37.938979999999994</c:v>
                </c:pt>
                <c:pt idx="68">
                  <c:v>-36.343389999999999</c:v>
                </c:pt>
                <c:pt idx="69">
                  <c:v>-34.727450000000005</c:v>
                </c:pt>
                <c:pt idx="70">
                  <c:v>-33.090279999999993</c:v>
                </c:pt>
                <c:pt idx="71">
                  <c:v>-31.43081999999999</c:v>
                </c:pt>
                <c:pt idx="72">
                  <c:v>-29.746919999999999</c:v>
                </c:pt>
                <c:pt idx="73">
                  <c:v>-28.042759999999998</c:v>
                </c:pt>
                <c:pt idx="74">
                  <c:v>-26.316310000000001</c:v>
                </c:pt>
                <c:pt idx="75">
                  <c:v>-24.568599999999996</c:v>
                </c:pt>
                <c:pt idx="76">
                  <c:v>-22.800689999999999</c:v>
                </c:pt>
                <c:pt idx="77">
                  <c:v>-21.010459999999995</c:v>
                </c:pt>
                <c:pt idx="78">
                  <c:v>-19.201119999999996</c:v>
                </c:pt>
                <c:pt idx="79">
                  <c:v>-17.372670000000003</c:v>
                </c:pt>
                <c:pt idx="80">
                  <c:v>-15.523930000000005</c:v>
                </c:pt>
                <c:pt idx="81">
                  <c:v>-13.657169999999999</c:v>
                </c:pt>
                <c:pt idx="82">
                  <c:v>-11.767149999999999</c:v>
                </c:pt>
                <c:pt idx="83">
                  <c:v>-9.8611400000000042</c:v>
                </c:pt>
                <c:pt idx="84">
                  <c:v>-7.9391399999999948</c:v>
                </c:pt>
                <c:pt idx="85">
                  <c:v>-5.9918200000000006</c:v>
                </c:pt>
                <c:pt idx="86">
                  <c:v>-4.0327500000000001</c:v>
                </c:pt>
                <c:pt idx="87">
                  <c:v>-2.0535399999999928</c:v>
                </c:pt>
                <c:pt idx="88">
                  <c:v>-5.5340000000002831E-2</c:v>
                </c:pt>
              </c:numCache>
            </c:numRef>
          </c:yVal>
          <c:smooth val="0"/>
          <c:extLst>
            <c:ext xmlns:c16="http://schemas.microsoft.com/office/drawing/2014/chart" uri="{C3380CC4-5D6E-409C-BE32-E72D297353CC}">
              <c16:uniqueId val="{00000002-3E0A-4D5A-9241-F8044AAC3DC9}"/>
            </c:ext>
          </c:extLst>
        </c:ser>
        <c:ser>
          <c:idx val="3"/>
          <c:order val="3"/>
          <c:tx>
            <c:v>D</c:v>
          </c:tx>
          <c:spPr>
            <a:ln w="28575">
              <a:noFill/>
            </a:ln>
          </c:spPr>
          <c:xVal>
            <c:numRef>
              <c:f>'Geo. NR'!$Q$2:$Q$90</c:f>
              <c:numCache>
                <c:formatCode>General</c:formatCode>
                <c:ptCount val="89"/>
                <c:pt idx="0">
                  <c:v>22</c:v>
                </c:pt>
                <c:pt idx="1">
                  <c:v>21.067909999999998</c:v>
                </c:pt>
                <c:pt idx="2">
                  <c:v>20.066749999999999</c:v>
                </c:pt>
                <c:pt idx="3">
                  <c:v>18.982110000000002</c:v>
                </c:pt>
                <c:pt idx="4">
                  <c:v>17.8124</c:v>
                </c:pt>
                <c:pt idx="5">
                  <c:v>16.551739999999995</c:v>
                </c:pt>
                <c:pt idx="6">
                  <c:v>15.202100000000002</c:v>
                </c:pt>
                <c:pt idx="7">
                  <c:v>13.758950000000002</c:v>
                </c:pt>
                <c:pt idx="8">
                  <c:v>12.223410000000001</c:v>
                </c:pt>
                <c:pt idx="9">
                  <c:v>10.605420000000002</c:v>
                </c:pt>
                <c:pt idx="10">
                  <c:v>8.9072199999999953</c:v>
                </c:pt>
                <c:pt idx="11">
                  <c:v>7.1293900000000008</c:v>
                </c:pt>
                <c:pt idx="12">
                  <c:v>5.2838799999999999</c:v>
                </c:pt>
                <c:pt idx="13">
                  <c:v>3.3771300000000011</c:v>
                </c:pt>
                <c:pt idx="14">
                  <c:v>1.4089600000000004</c:v>
                </c:pt>
                <c:pt idx="15">
                  <c:v>-0.6100099999999955</c:v>
                </c:pt>
                <c:pt idx="16">
                  <c:v>-2.6756600000000006</c:v>
                </c:pt>
                <c:pt idx="17">
                  <c:v>-4.7816699999999983</c:v>
                </c:pt>
                <c:pt idx="18">
                  <c:v>-6.9232699999999952</c:v>
                </c:pt>
                <c:pt idx="19">
                  <c:v>-9.0945799999999934</c:v>
                </c:pt>
                <c:pt idx="20">
                  <c:v>-11.296689999999991</c:v>
                </c:pt>
                <c:pt idx="21">
                  <c:v>-13.519419999999993</c:v>
                </c:pt>
                <c:pt idx="22">
                  <c:v>-15.764299999999999</c:v>
                </c:pt>
                <c:pt idx="23">
                  <c:v>-18.028889999999993</c:v>
                </c:pt>
                <c:pt idx="24">
                  <c:v>-20.305009999999999</c:v>
                </c:pt>
                <c:pt idx="25">
                  <c:v>-22.595190000000002</c:v>
                </c:pt>
                <c:pt idx="26">
                  <c:v>-24.895109999999999</c:v>
                </c:pt>
                <c:pt idx="27">
                  <c:v>-27.203559999999996</c:v>
                </c:pt>
                <c:pt idx="28">
                  <c:v>-29.51754</c:v>
                </c:pt>
                <c:pt idx="29">
                  <c:v>-31.838049999999996</c:v>
                </c:pt>
                <c:pt idx="30">
                  <c:v>-34.159120000000001</c:v>
                </c:pt>
                <c:pt idx="31">
                  <c:v>-36.484719999999996</c:v>
                </c:pt>
                <c:pt idx="32">
                  <c:v>-38.811319999999995</c:v>
                </c:pt>
                <c:pt idx="33">
                  <c:v>-41.137919999999994</c:v>
                </c:pt>
                <c:pt idx="34">
                  <c:v>-43.463520000000003</c:v>
                </c:pt>
                <c:pt idx="35">
                  <c:v>-45.78658999999999</c:v>
                </c:pt>
                <c:pt idx="36">
                  <c:v>-48.105570000000007</c:v>
                </c:pt>
                <c:pt idx="37">
                  <c:v>-50.422669999999997</c:v>
                </c:pt>
                <c:pt idx="38">
                  <c:v>-52.73402999999999</c:v>
                </c:pt>
                <c:pt idx="39">
                  <c:v>-55.040419999999983</c:v>
                </c:pt>
                <c:pt idx="40">
                  <c:v>-57.342280000000002</c:v>
                </c:pt>
                <c:pt idx="41">
                  <c:v>-59.634429999999995</c:v>
                </c:pt>
                <c:pt idx="42">
                  <c:v>-61.918520000000001</c:v>
                </c:pt>
                <c:pt idx="43">
                  <c:v>-64.197639999999993</c:v>
                </c:pt>
                <c:pt idx="44">
                  <c:v>-66.467489999999998</c:v>
                </c:pt>
                <c:pt idx="45">
                  <c:v>-68.725310000000007</c:v>
                </c:pt>
                <c:pt idx="46">
                  <c:v>-70.978159999999974</c:v>
                </c:pt>
                <c:pt idx="47">
                  <c:v>-73.216119999999989</c:v>
                </c:pt>
                <c:pt idx="48">
                  <c:v>-75.441609999999997</c:v>
                </c:pt>
                <c:pt idx="49">
                  <c:v>-77.659479999999988</c:v>
                </c:pt>
                <c:pt idx="50">
                  <c:v>-79.861579999999989</c:v>
                </c:pt>
                <c:pt idx="51">
                  <c:v>-82.054739999999995</c:v>
                </c:pt>
                <c:pt idx="52">
                  <c:v>-84.232129999999998</c:v>
                </c:pt>
                <c:pt idx="53">
                  <c:v>-86.394840000000002</c:v>
                </c:pt>
                <c:pt idx="54">
                  <c:v>-88.543989999999994</c:v>
                </c:pt>
                <c:pt idx="55">
                  <c:v>-90.679459999999992</c:v>
                </c:pt>
                <c:pt idx="56">
                  <c:v>-92.796839999999989</c:v>
                </c:pt>
                <c:pt idx="57">
                  <c:v>-94.90097999999999</c:v>
                </c:pt>
                <c:pt idx="58">
                  <c:v>-96.987589999999997</c:v>
                </c:pt>
                <c:pt idx="59">
                  <c:v>-99.057429999999982</c:v>
                </c:pt>
                <c:pt idx="60">
                  <c:v>-101.10974</c:v>
                </c:pt>
                <c:pt idx="61">
                  <c:v>-103.14484</c:v>
                </c:pt>
                <c:pt idx="62">
                  <c:v>-105.15975999999998</c:v>
                </c:pt>
                <c:pt idx="63">
                  <c:v>-107.15759</c:v>
                </c:pt>
                <c:pt idx="64">
                  <c:v>-109.13732999999999</c:v>
                </c:pt>
                <c:pt idx="65">
                  <c:v>-111.09436000000001</c:v>
                </c:pt>
                <c:pt idx="66">
                  <c:v>-113.03373999999999</c:v>
                </c:pt>
                <c:pt idx="67">
                  <c:v>-114.95161999999999</c:v>
                </c:pt>
                <c:pt idx="68">
                  <c:v>-116.84976</c:v>
                </c:pt>
                <c:pt idx="69">
                  <c:v>-118.72375</c:v>
                </c:pt>
                <c:pt idx="70">
                  <c:v>-120.57976999999998</c:v>
                </c:pt>
                <c:pt idx="71">
                  <c:v>-122.41472999999999</c:v>
                </c:pt>
                <c:pt idx="72">
                  <c:v>-124.22598000000001</c:v>
                </c:pt>
                <c:pt idx="73">
                  <c:v>-126.01364000000001</c:v>
                </c:pt>
                <c:pt idx="74">
                  <c:v>-127.78023999999999</c:v>
                </c:pt>
                <c:pt idx="75">
                  <c:v>-129.52225000000001</c:v>
                </c:pt>
                <c:pt idx="76">
                  <c:v>-131.24375999999998</c:v>
                </c:pt>
                <c:pt idx="77">
                  <c:v>-132.93858999999998</c:v>
                </c:pt>
                <c:pt idx="78">
                  <c:v>-134.61148</c:v>
                </c:pt>
                <c:pt idx="79">
                  <c:v>-136.26343</c:v>
                </c:pt>
                <c:pt idx="80">
                  <c:v>-137.88616999999999</c:v>
                </c:pt>
                <c:pt idx="81">
                  <c:v>-139.48652999999999</c:v>
                </c:pt>
                <c:pt idx="82">
                  <c:v>-141.0643</c:v>
                </c:pt>
                <c:pt idx="83">
                  <c:v>-142.61815999999999</c:v>
                </c:pt>
                <c:pt idx="84">
                  <c:v>-144.14711</c:v>
                </c:pt>
                <c:pt idx="85">
                  <c:v>-145.65137999999999</c:v>
                </c:pt>
                <c:pt idx="86">
                  <c:v>-147.13395</c:v>
                </c:pt>
                <c:pt idx="87">
                  <c:v>-148.59196</c:v>
                </c:pt>
                <c:pt idx="88">
                  <c:v>-150.02706000000001</c:v>
                </c:pt>
              </c:numCache>
            </c:numRef>
          </c:xVal>
          <c:yVal>
            <c:numRef>
              <c:f>'Geo. NR'!$R$2:$R$90</c:f>
              <c:numCache>
                <c:formatCode>General</c:formatCode>
                <c:ptCount val="89"/>
                <c:pt idx="0">
                  <c:v>-104.5</c:v>
                </c:pt>
                <c:pt idx="1">
                  <c:v>-104.2734</c:v>
                </c:pt>
                <c:pt idx="2">
                  <c:v>-103.96509999999999</c:v>
                </c:pt>
                <c:pt idx="3">
                  <c:v>-103.57926999999999</c:v>
                </c:pt>
                <c:pt idx="4">
                  <c:v>-103.13574</c:v>
                </c:pt>
                <c:pt idx="5">
                  <c:v>-102.64032999999998</c:v>
                </c:pt>
                <c:pt idx="6">
                  <c:v>-102.11077999999999</c:v>
                </c:pt>
                <c:pt idx="7">
                  <c:v>-101.55543999999999</c:v>
                </c:pt>
                <c:pt idx="8">
                  <c:v>-100.97913000000001</c:v>
                </c:pt>
                <c:pt idx="9">
                  <c:v>-100.40033</c:v>
                </c:pt>
                <c:pt idx="10">
                  <c:v>-99.815679999999986</c:v>
                </c:pt>
                <c:pt idx="11">
                  <c:v>-99.242419999999996</c:v>
                </c:pt>
                <c:pt idx="12">
                  <c:v>-98.674959999999999</c:v>
                </c:pt>
                <c:pt idx="13">
                  <c:v>-98.119389999999996</c:v>
                </c:pt>
                <c:pt idx="14">
                  <c:v>-97.578589999999991</c:v>
                </c:pt>
                <c:pt idx="15">
                  <c:v>-97.053769999999986</c:v>
                </c:pt>
                <c:pt idx="16">
                  <c:v>-96.540749999999974</c:v>
                </c:pt>
                <c:pt idx="17">
                  <c:v>-96.0458</c:v>
                </c:pt>
                <c:pt idx="18">
                  <c:v>-95.559209999999993</c:v>
                </c:pt>
                <c:pt idx="19">
                  <c:v>-95.085159999999973</c:v>
                </c:pt>
                <c:pt idx="20">
                  <c:v>-94.622089999999986</c:v>
                </c:pt>
                <c:pt idx="21">
                  <c:v>-94.166120000000006</c:v>
                </c:pt>
                <c:pt idx="22">
                  <c:v>-93.7136</c:v>
                </c:pt>
                <c:pt idx="23">
                  <c:v>-93.263619999999989</c:v>
                </c:pt>
                <c:pt idx="24">
                  <c:v>-92.814299999999989</c:v>
                </c:pt>
                <c:pt idx="25">
                  <c:v>-92.359989999999996</c:v>
                </c:pt>
                <c:pt idx="26">
                  <c:v>-91.906959999999998</c:v>
                </c:pt>
                <c:pt idx="27">
                  <c:v>-91.446589999999986</c:v>
                </c:pt>
                <c:pt idx="28">
                  <c:v>-90.97687999999998</c:v>
                </c:pt>
                <c:pt idx="29">
                  <c:v>-90.496830000000003</c:v>
                </c:pt>
                <c:pt idx="30">
                  <c:v>-90.008179999999996</c:v>
                </c:pt>
                <c:pt idx="31">
                  <c:v>-89.504190000000008</c:v>
                </c:pt>
                <c:pt idx="32">
                  <c:v>-88.985509999999991</c:v>
                </c:pt>
                <c:pt idx="33">
                  <c:v>-88.451139999999981</c:v>
                </c:pt>
                <c:pt idx="34">
                  <c:v>-87.898079999999993</c:v>
                </c:pt>
                <c:pt idx="35">
                  <c:v>-87.327979999999982</c:v>
                </c:pt>
                <c:pt idx="36">
                  <c:v>-86.736749999999986</c:v>
                </c:pt>
                <c:pt idx="37">
                  <c:v>-86.128010000000017</c:v>
                </c:pt>
                <c:pt idx="38">
                  <c:v>-85.492609999999999</c:v>
                </c:pt>
                <c:pt idx="39">
                  <c:v>-84.837260000000001</c:v>
                </c:pt>
                <c:pt idx="40">
                  <c:v>-84.158869999999979</c:v>
                </c:pt>
                <c:pt idx="41">
                  <c:v>-83.453559999999996</c:v>
                </c:pt>
                <c:pt idx="42">
                  <c:v>-82.725859999999997</c:v>
                </c:pt>
                <c:pt idx="43">
                  <c:v>-81.97320999999998</c:v>
                </c:pt>
                <c:pt idx="44">
                  <c:v>-81.189549999999997</c:v>
                </c:pt>
                <c:pt idx="45">
                  <c:v>-80.384239999999991</c:v>
                </c:pt>
                <c:pt idx="46">
                  <c:v>-79.55198</c:v>
                </c:pt>
                <c:pt idx="47">
                  <c:v>-78.687919999999991</c:v>
                </c:pt>
                <c:pt idx="48">
                  <c:v>-77.802299999999988</c:v>
                </c:pt>
                <c:pt idx="49">
                  <c:v>-76.884200000000007</c:v>
                </c:pt>
                <c:pt idx="50">
                  <c:v>-75.937480000000008</c:v>
                </c:pt>
                <c:pt idx="51">
                  <c:v>-74.964549999999988</c:v>
                </c:pt>
                <c:pt idx="52">
                  <c:v>-73.961999999999989</c:v>
                </c:pt>
                <c:pt idx="53">
                  <c:v>-72.928269999999998</c:v>
                </c:pt>
                <c:pt idx="54">
                  <c:v>-71.868539999999982</c:v>
                </c:pt>
                <c:pt idx="55">
                  <c:v>-70.777630000000002</c:v>
                </c:pt>
                <c:pt idx="56">
                  <c:v>-69.661370000000005</c:v>
                </c:pt>
                <c:pt idx="57">
                  <c:v>-68.509839999999997</c:v>
                </c:pt>
                <c:pt idx="58">
                  <c:v>-67.335049999999995</c:v>
                </c:pt>
                <c:pt idx="59">
                  <c:v>-66.12563999999999</c:v>
                </c:pt>
                <c:pt idx="60">
                  <c:v>-64.891970000000001</c:v>
                </c:pt>
                <c:pt idx="61">
                  <c:v>-63.625769999999996</c:v>
                </c:pt>
                <c:pt idx="62">
                  <c:v>-62.330779999999997</c:v>
                </c:pt>
                <c:pt idx="63">
                  <c:v>-61.007440000000003</c:v>
                </c:pt>
                <c:pt idx="64">
                  <c:v>-59.655749999999998</c:v>
                </c:pt>
                <c:pt idx="65">
                  <c:v>-58.275919999999999</c:v>
                </c:pt>
                <c:pt idx="66">
                  <c:v>-56.863649999999993</c:v>
                </c:pt>
                <c:pt idx="67">
                  <c:v>-55.428859999999993</c:v>
                </c:pt>
                <c:pt idx="68">
                  <c:v>-53.960189999999997</c:v>
                </c:pt>
                <c:pt idx="69">
                  <c:v>-52.465469999999996</c:v>
                </c:pt>
                <c:pt idx="70">
                  <c:v>-50.944579999999995</c:v>
                </c:pt>
                <c:pt idx="71">
                  <c:v>-49.396079999999991</c:v>
                </c:pt>
                <c:pt idx="72">
                  <c:v>-47.817440000000005</c:v>
                </c:pt>
                <c:pt idx="73">
                  <c:v>-46.21284</c:v>
                </c:pt>
                <c:pt idx="74">
                  <c:v>-44.580629999999999</c:v>
                </c:pt>
                <c:pt idx="75">
                  <c:v>-42.921459999999996</c:v>
                </c:pt>
                <c:pt idx="76">
                  <c:v>-41.23677</c:v>
                </c:pt>
                <c:pt idx="77">
                  <c:v>-39.523679999999992</c:v>
                </c:pt>
                <c:pt idx="78">
                  <c:v>-37.786159999999995</c:v>
                </c:pt>
                <c:pt idx="79">
                  <c:v>-36.024210000000004</c:v>
                </c:pt>
                <c:pt idx="80">
                  <c:v>-34.235510000000005</c:v>
                </c:pt>
                <c:pt idx="81">
                  <c:v>-32.423469999999995</c:v>
                </c:pt>
                <c:pt idx="82">
                  <c:v>-30.582470000000001</c:v>
                </c:pt>
                <c:pt idx="83">
                  <c:v>-28.719780000000007</c:v>
                </c:pt>
                <c:pt idx="84">
                  <c:v>-26.8354</c:v>
                </c:pt>
                <c:pt idx="85">
                  <c:v>-24.919620000000002</c:v>
                </c:pt>
                <c:pt idx="86">
                  <c:v>-22.98677</c:v>
                </c:pt>
                <c:pt idx="87">
                  <c:v>-21.027699999999992</c:v>
                </c:pt>
                <c:pt idx="88">
                  <c:v>-19.043940000000003</c:v>
                </c:pt>
              </c:numCache>
            </c:numRef>
          </c:yVal>
          <c:smooth val="0"/>
          <c:extLst>
            <c:ext xmlns:c16="http://schemas.microsoft.com/office/drawing/2014/chart" uri="{C3380CC4-5D6E-409C-BE32-E72D297353CC}">
              <c16:uniqueId val="{00000003-3E0A-4D5A-9241-F8044AAC3DC9}"/>
            </c:ext>
          </c:extLst>
        </c:ser>
        <c:ser>
          <c:idx val="4"/>
          <c:order val="4"/>
          <c:tx>
            <c:v>E</c:v>
          </c:tx>
          <c:spPr>
            <a:ln w="28575">
              <a:noFill/>
            </a:ln>
          </c:spPr>
          <c:xVal>
            <c:numRef>
              <c:f>'Geo. NR'!$X$2:$X$89</c:f>
              <c:numCache>
                <c:formatCode>General</c:formatCode>
                <c:ptCount val="88"/>
                <c:pt idx="0">
                  <c:v>21.055084223501833</c:v>
                </c:pt>
                <c:pt idx="1">
                  <c:v>19.890691908248773</c:v>
                </c:pt>
                <c:pt idx="2">
                  <c:v>18.726155427481245</c:v>
                </c:pt>
                <c:pt idx="3">
                  <c:v>17.563921046419644</c:v>
                </c:pt>
                <c:pt idx="4">
                  <c:v>16.34940495103211</c:v>
                </c:pt>
                <c:pt idx="5">
                  <c:v>15.090721767869381</c:v>
                </c:pt>
                <c:pt idx="6">
                  <c:v>13.765547537952344</c:v>
                </c:pt>
                <c:pt idx="7">
                  <c:v>12.353424626040207</c:v>
                </c:pt>
                <c:pt idx="8">
                  <c:v>10.876110761134155</c:v>
                </c:pt>
                <c:pt idx="9">
                  <c:v>9.3033209117161952</c:v>
                </c:pt>
                <c:pt idx="10">
                  <c:v>7.6796618651203739</c:v>
                </c:pt>
                <c:pt idx="11">
                  <c:v>5.953783255729042</c:v>
                </c:pt>
                <c:pt idx="12">
                  <c:v>4.1649295435231721</c:v>
                </c:pt>
                <c:pt idx="13">
                  <c:v>2.3173180379368317</c:v>
                </c:pt>
                <c:pt idx="14">
                  <c:v>0.40262611330974241</c:v>
                </c:pt>
                <c:pt idx="15">
                  <c:v>-1.5741507076204559</c:v>
                </c:pt>
                <c:pt idx="16">
                  <c:v>-3.5907980770984937</c:v>
                </c:pt>
                <c:pt idx="17">
                  <c:v>-5.6679166721502856</c:v>
                </c:pt>
                <c:pt idx="18">
                  <c:v>-7.7764702565778085</c:v>
                </c:pt>
                <c:pt idx="19">
                  <c:v>-9.9177161936081646</c:v>
                </c:pt>
                <c:pt idx="20">
                  <c:v>-12.10050951787969</c:v>
                </c:pt>
                <c:pt idx="21">
                  <c:v>-14.309835847143367</c:v>
                </c:pt>
                <c:pt idx="22">
                  <c:v>-16.543869746716297</c:v>
                </c:pt>
                <c:pt idx="23">
                  <c:v>-18.803564491367016</c:v>
                </c:pt>
                <c:pt idx="24">
                  <c:v>-21.083335697361292</c:v>
                </c:pt>
                <c:pt idx="25">
                  <c:v>-23.368241298817402</c:v>
                </c:pt>
                <c:pt idx="26">
                  <c:v>-25.67741761569664</c:v>
                </c:pt>
                <c:pt idx="27">
                  <c:v>-27.999283643053072</c:v>
                </c:pt>
                <c:pt idx="28">
                  <c:v>-30.327872548755398</c:v>
                </c:pt>
                <c:pt idx="29">
                  <c:v>-32.662097873484193</c:v>
                </c:pt>
                <c:pt idx="30">
                  <c:v>-35.006310002307409</c:v>
                </c:pt>
                <c:pt idx="31">
                  <c:v>-37.355092560302737</c:v>
                </c:pt>
                <c:pt idx="32">
                  <c:v>-39.706720338818343</c:v>
                </c:pt>
                <c:pt idx="33">
                  <c:v>-42.063365982913076</c:v>
                </c:pt>
                <c:pt idx="34">
                  <c:v>-44.416864128795744</c:v>
                </c:pt>
                <c:pt idx="35">
                  <c:v>-46.774789153129881</c:v>
                </c:pt>
                <c:pt idx="36">
                  <c:v>-49.12194544838043</c:v>
                </c:pt>
                <c:pt idx="37">
                  <c:v>-51.482948423750216</c:v>
                </c:pt>
                <c:pt idx="38">
                  <c:v>-53.827332197111538</c:v>
                </c:pt>
                <c:pt idx="39">
                  <c:v>-56.171190499077007</c:v>
                </c:pt>
                <c:pt idx="40">
                  <c:v>-58.518673793185236</c:v>
                </c:pt>
                <c:pt idx="41">
                  <c:v>-60.8486750373376</c:v>
                </c:pt>
                <c:pt idx="42">
                  <c:v>-63.172841943142473</c:v>
                </c:pt>
                <c:pt idx="43">
                  <c:v>-65.503021555912369</c:v>
                </c:pt>
                <c:pt idx="44">
                  <c:v>-67.811275241623676</c:v>
                </c:pt>
                <c:pt idx="45">
                  <c:v>-70.111448960343168</c:v>
                </c:pt>
                <c:pt idx="46">
                  <c:v>-72.418877358949814</c:v>
                </c:pt>
                <c:pt idx="47">
                  <c:v>-74.695092563406789</c:v>
                </c:pt>
                <c:pt idx="48">
                  <c:v>-76.971530339188632</c:v>
                </c:pt>
                <c:pt idx="49">
                  <c:v>-79.239333268978115</c:v>
                </c:pt>
                <c:pt idx="50">
                  <c:v>-81.483616744529456</c:v>
                </c:pt>
                <c:pt idx="51">
                  <c:v>-83.727671538539894</c:v>
                </c:pt>
                <c:pt idx="52">
                  <c:v>-85.957124110316528</c:v>
                </c:pt>
                <c:pt idx="53">
                  <c:v>-88.163842367534457</c:v>
                </c:pt>
                <c:pt idx="54">
                  <c:v>-90.363703555119713</c:v>
                </c:pt>
                <c:pt idx="55">
                  <c:v>-92.544865557586604</c:v>
                </c:pt>
                <c:pt idx="56">
                  <c:v>-94.717152744517804</c:v>
                </c:pt>
                <c:pt idx="57">
                  <c:v>-96.863384946099558</c:v>
                </c:pt>
                <c:pt idx="58">
                  <c:v>-99.005567604224055</c:v>
                </c:pt>
                <c:pt idx="59">
                  <c:v>-101.1182177117182</c:v>
                </c:pt>
                <c:pt idx="60">
                  <c:v>-103.2228459533295</c:v>
                </c:pt>
                <c:pt idx="61">
                  <c:v>-105.30749728067322</c:v>
                </c:pt>
                <c:pt idx="62">
                  <c:v>-107.36867450795509</c:v>
                </c:pt>
                <c:pt idx="63">
                  <c:v>-109.41306383229626</c:v>
                </c:pt>
                <c:pt idx="64">
                  <c:v>-111.44227528900194</c:v>
                </c:pt>
                <c:pt idx="65">
                  <c:v>-113.44902213432945</c:v>
                </c:pt>
                <c:pt idx="66">
                  <c:v>-115.4298691415203</c:v>
                </c:pt>
                <c:pt idx="67">
                  <c:v>-117.39941883855195</c:v>
                </c:pt>
                <c:pt idx="68">
                  <c:v>-119.34398730055015</c:v>
                </c:pt>
                <c:pt idx="69">
                  <c:v>-121.25902520726284</c:v>
                </c:pt>
                <c:pt idx="70">
                  <c:v>-123.159499469566</c:v>
                </c:pt>
                <c:pt idx="71">
                  <c:v>-125.04289387212179</c:v>
                </c:pt>
                <c:pt idx="72">
                  <c:v>-126.89788619355912</c:v>
                </c:pt>
                <c:pt idx="73">
                  <c:v>-128.72810911952024</c:v>
                </c:pt>
                <c:pt idx="74">
                  <c:v>-130.53895908650901</c:v>
                </c:pt>
                <c:pt idx="75">
                  <c:v>-132.31993922649474</c:v>
                </c:pt>
                <c:pt idx="76">
                  <c:v>-134.08730132215354</c:v>
                </c:pt>
                <c:pt idx="77">
                  <c:v>-135.82010070718189</c:v>
                </c:pt>
                <c:pt idx="78">
                  <c:v>-137.52952810294468</c:v>
                </c:pt>
                <c:pt idx="79">
                  <c:v>-139.22595113658343</c:v>
                </c:pt>
                <c:pt idx="80">
                  <c:v>-140.88428887173589</c:v>
                </c:pt>
                <c:pt idx="81">
                  <c:v>-142.52374389230954</c:v>
                </c:pt>
                <c:pt idx="82">
                  <c:v>-144.13587227450233</c:v>
                </c:pt>
                <c:pt idx="83">
                  <c:v>-145.72431649037145</c:v>
                </c:pt>
                <c:pt idx="84">
                  <c:v>-147.29316957850858</c:v>
                </c:pt>
                <c:pt idx="85">
                  <c:v>-148.82523580815359</c:v>
                </c:pt>
                <c:pt idx="86">
                  <c:v>-150.34280644203858</c:v>
                </c:pt>
                <c:pt idx="87">
                  <c:v>-151.83282694001863</c:v>
                </c:pt>
              </c:numCache>
            </c:numRef>
          </c:xVal>
          <c:yVal>
            <c:numRef>
              <c:f>'Geo. NR'!$Y$2:$Y$89</c:f>
              <c:numCache>
                <c:formatCode>General</c:formatCode>
                <c:ptCount val="88"/>
                <c:pt idx="0">
                  <c:v>-108.38678970042436</c:v>
                </c:pt>
                <c:pt idx="1">
                  <c:v>-108.09624678799106</c:v>
                </c:pt>
                <c:pt idx="2">
                  <c:v>-107.73376106092512</c:v>
                </c:pt>
                <c:pt idx="3">
                  <c:v>-107.31942241560321</c:v>
                </c:pt>
                <c:pt idx="4">
                  <c:v>-106.85859448099914</c:v>
                </c:pt>
                <c:pt idx="5">
                  <c:v>-106.36396071818108</c:v>
                </c:pt>
                <c:pt idx="6">
                  <c:v>-105.84391769151162</c:v>
                </c:pt>
                <c:pt idx="7">
                  <c:v>-105.30036969535546</c:v>
                </c:pt>
                <c:pt idx="8">
                  <c:v>-104.74539934259244</c:v>
                </c:pt>
                <c:pt idx="9">
                  <c:v>-104.18246404895839</c:v>
                </c:pt>
                <c:pt idx="10">
                  <c:v>-103.62266056542067</c:v>
                </c:pt>
                <c:pt idx="11">
                  <c:v>-103.06576261907361</c:v>
                </c:pt>
                <c:pt idx="12">
                  <c:v>-102.51526596124192</c:v>
                </c:pt>
                <c:pt idx="13">
                  <c:v>-101.97643532058774</c:v>
                </c:pt>
                <c:pt idx="14">
                  <c:v>-101.44993241684959</c:v>
                </c:pt>
                <c:pt idx="15">
                  <c:v>-100.93583551927051</c:v>
                </c:pt>
                <c:pt idx="16">
                  <c:v>-100.43465835791551</c:v>
                </c:pt>
                <c:pt idx="17">
                  <c:v>-99.946385447865808</c:v>
                </c:pt>
                <c:pt idx="18">
                  <c:v>-99.467156944646959</c:v>
                </c:pt>
                <c:pt idx="19">
                  <c:v>-98.999549710640991</c:v>
                </c:pt>
                <c:pt idx="20">
                  <c:v>-98.540491993501377</c:v>
                </c:pt>
                <c:pt idx="21">
                  <c:v>-98.087247744486874</c:v>
                </c:pt>
                <c:pt idx="22">
                  <c:v>-97.636898485968743</c:v>
                </c:pt>
                <c:pt idx="23">
                  <c:v>-97.187888012308179</c:v>
                </c:pt>
                <c:pt idx="24">
                  <c:v>-96.737845476839411</c:v>
                </c:pt>
                <c:pt idx="25">
                  <c:v>-96.28457809168512</c:v>
                </c:pt>
                <c:pt idx="26">
                  <c:v>-95.829713471022998</c:v>
                </c:pt>
                <c:pt idx="27">
                  <c:v>-95.366644066449368</c:v>
                </c:pt>
                <c:pt idx="28">
                  <c:v>-94.893940270206144</c:v>
                </c:pt>
                <c:pt idx="29">
                  <c:v>-94.411027887461259</c:v>
                </c:pt>
                <c:pt idx="30">
                  <c:v>-93.917434289502069</c:v>
                </c:pt>
                <c:pt idx="31">
                  <c:v>-93.408348245546932</c:v>
                </c:pt>
                <c:pt idx="32">
                  <c:v>-92.88400435465077</c:v>
                </c:pt>
                <c:pt idx="33">
                  <c:v>-92.342611409725365</c:v>
                </c:pt>
                <c:pt idx="34">
                  <c:v>-91.782811003826467</c:v>
                </c:pt>
                <c:pt idx="35">
                  <c:v>-91.203991149848932</c:v>
                </c:pt>
                <c:pt idx="36">
                  <c:v>-90.605468256468072</c:v>
                </c:pt>
                <c:pt idx="37">
                  <c:v>-89.984927119167835</c:v>
                </c:pt>
                <c:pt idx="38">
                  <c:v>-89.340296357512926</c:v>
                </c:pt>
                <c:pt idx="39">
                  <c:v>-88.674102201396494</c:v>
                </c:pt>
                <c:pt idx="40">
                  <c:v>-87.98197052749795</c:v>
                </c:pt>
                <c:pt idx="41">
                  <c:v>-87.264807694561583</c:v>
                </c:pt>
                <c:pt idx="42">
                  <c:v>-86.524106498445207</c:v>
                </c:pt>
                <c:pt idx="43">
                  <c:v>-85.754212379460185</c:v>
                </c:pt>
                <c:pt idx="44">
                  <c:v>-84.957074548612042</c:v>
                </c:pt>
                <c:pt idx="45">
                  <c:v>-84.136388555510393</c:v>
                </c:pt>
                <c:pt idx="46">
                  <c:v>-83.283512324879496</c:v>
                </c:pt>
                <c:pt idx="47">
                  <c:v>-82.404456042700232</c:v>
                </c:pt>
                <c:pt idx="48">
                  <c:v>-81.498154942464168</c:v>
                </c:pt>
                <c:pt idx="49">
                  <c:v>-80.558987565084436</c:v>
                </c:pt>
                <c:pt idx="50">
                  <c:v>-79.593843876776532</c:v>
                </c:pt>
                <c:pt idx="51">
                  <c:v>-78.597909336393585</c:v>
                </c:pt>
                <c:pt idx="52">
                  <c:v>-77.570932711948672</c:v>
                </c:pt>
                <c:pt idx="53">
                  <c:v>-76.515836114186257</c:v>
                </c:pt>
                <c:pt idx="54">
                  <c:v>-75.430652094995523</c:v>
                </c:pt>
                <c:pt idx="55">
                  <c:v>-74.316028240125746</c:v>
                </c:pt>
                <c:pt idx="56">
                  <c:v>-73.170272814733181</c:v>
                </c:pt>
                <c:pt idx="57">
                  <c:v>-71.995376806221387</c:v>
                </c:pt>
                <c:pt idx="58">
                  <c:v>-70.788709854248836</c:v>
                </c:pt>
                <c:pt idx="59">
                  <c:v>-69.553927328569628</c:v>
                </c:pt>
                <c:pt idx="60">
                  <c:v>-68.288259626931634</c:v>
                </c:pt>
                <c:pt idx="61">
                  <c:v>-66.990723712363831</c:v>
                </c:pt>
                <c:pt idx="62">
                  <c:v>-65.665550861175532</c:v>
                </c:pt>
                <c:pt idx="63">
                  <c:v>-64.310898459225243</c:v>
                </c:pt>
                <c:pt idx="64">
                  <c:v>-62.924882486563938</c:v>
                </c:pt>
                <c:pt idx="65">
                  <c:v>-61.509426801161098</c:v>
                </c:pt>
                <c:pt idx="66">
                  <c:v>-60.066549489081282</c:v>
                </c:pt>
                <c:pt idx="67">
                  <c:v>-58.59244670593737</c:v>
                </c:pt>
                <c:pt idx="68">
                  <c:v>-57.087302113946393</c:v>
                </c:pt>
                <c:pt idx="69">
                  <c:v>-55.559396247252558</c:v>
                </c:pt>
                <c:pt idx="70">
                  <c:v>-54.001538597013152</c:v>
                </c:pt>
                <c:pt idx="71">
                  <c:v>-52.41149948346721</c:v>
                </c:pt>
                <c:pt idx="72">
                  <c:v>-50.794169294514447</c:v>
                </c:pt>
                <c:pt idx="73">
                  <c:v>-49.150808243390493</c:v>
                </c:pt>
                <c:pt idx="74">
                  <c:v>-47.477088009661244</c:v>
                </c:pt>
                <c:pt idx="75">
                  <c:v>-45.780294551343481</c:v>
                </c:pt>
                <c:pt idx="76">
                  <c:v>-44.050001726894379</c:v>
                </c:pt>
                <c:pt idx="77">
                  <c:v>-42.298008034749309</c:v>
                </c:pt>
                <c:pt idx="78">
                  <c:v>-40.522031939419108</c:v>
                </c:pt>
                <c:pt idx="79">
                  <c:v>-38.711861114876399</c:v>
                </c:pt>
                <c:pt idx="80">
                  <c:v>-36.883392782704149</c:v>
                </c:pt>
                <c:pt idx="81">
                  <c:v>-35.026416747892064</c:v>
                </c:pt>
                <c:pt idx="82">
                  <c:v>-33.144782190680239</c:v>
                </c:pt>
                <c:pt idx="83">
                  <c:v>-31.240056147036935</c:v>
                </c:pt>
                <c:pt idx="84">
                  <c:v>-29.305685232209907</c:v>
                </c:pt>
                <c:pt idx="85">
                  <c:v>-27.354088999402073</c:v>
                </c:pt>
                <c:pt idx="86">
                  <c:v>-25.374915794206771</c:v>
                </c:pt>
                <c:pt idx="87">
                  <c:v>-23.372221588105809</c:v>
                </c:pt>
              </c:numCache>
            </c:numRef>
          </c:yVal>
          <c:smooth val="0"/>
          <c:extLst>
            <c:ext xmlns:c16="http://schemas.microsoft.com/office/drawing/2014/chart" uri="{C3380CC4-5D6E-409C-BE32-E72D297353CC}">
              <c16:uniqueId val="{00000004-3E0A-4D5A-9241-F8044AAC3DC9}"/>
            </c:ext>
          </c:extLst>
        </c:ser>
        <c:ser>
          <c:idx val="5"/>
          <c:order val="5"/>
          <c:tx>
            <c:v>F</c:v>
          </c:tx>
          <c:spPr>
            <a:ln w="28575">
              <a:noFill/>
            </a:ln>
          </c:spPr>
          <c:xVal>
            <c:numRef>
              <c:f>'Geo. NR'!$U$7</c:f>
              <c:numCache>
                <c:formatCode>General</c:formatCode>
                <c:ptCount val="1"/>
                <c:pt idx="0">
                  <c:v>21.055084223501833</c:v>
                </c:pt>
              </c:numCache>
            </c:numRef>
          </c:xVal>
          <c:yVal>
            <c:numRef>
              <c:f>'Geo. NR'!$T$2</c:f>
              <c:numCache>
                <c:formatCode>General</c:formatCode>
                <c:ptCount val="1"/>
                <c:pt idx="0">
                  <c:v>-108.38678970042436</c:v>
                </c:pt>
              </c:numCache>
            </c:numRef>
          </c:yVal>
          <c:smooth val="0"/>
          <c:extLst>
            <c:ext xmlns:c16="http://schemas.microsoft.com/office/drawing/2014/chart" uri="{C3380CC4-5D6E-409C-BE32-E72D297353CC}">
              <c16:uniqueId val="{00000005-3E0A-4D5A-9241-F8044AAC3DC9}"/>
            </c:ext>
          </c:extLst>
        </c:ser>
        <c:ser>
          <c:idx val="6"/>
          <c:order val="6"/>
          <c:tx>
            <c:v>Sockel</c:v>
          </c:tx>
          <c:spPr>
            <a:ln w="28575">
              <a:noFill/>
            </a:ln>
          </c:spPr>
          <c:xVal>
            <c:numRef>
              <c:f>[1]Tabelle1!$T$19</c:f>
              <c:numCache>
                <c:formatCode>General</c:formatCode>
                <c:ptCount val="1"/>
                <c:pt idx="0">
                  <c:v>1</c:v>
                </c:pt>
              </c:numCache>
            </c:numRef>
          </c:xVal>
          <c:yVal>
            <c:numRef>
              <c:f>[1]Tabelle1!$U$22</c:f>
              <c:numCache>
                <c:formatCode>General</c:formatCode>
                <c:ptCount val="1"/>
                <c:pt idx="0">
                  <c:v>-63.023993418155257</c:v>
                </c:pt>
              </c:numCache>
            </c:numRef>
          </c:yVal>
          <c:smooth val="0"/>
          <c:extLst>
            <c:ext xmlns:c16="http://schemas.microsoft.com/office/drawing/2014/chart" uri="{C3380CC4-5D6E-409C-BE32-E72D297353CC}">
              <c16:uniqueId val="{00000006-3E0A-4D5A-9241-F8044AAC3DC9}"/>
            </c:ext>
          </c:extLst>
        </c:ser>
        <c:ser>
          <c:idx val="7"/>
          <c:order val="7"/>
          <c:tx>
            <c:v>Sockel</c:v>
          </c:tx>
          <c:spPr>
            <a:ln w="28575">
              <a:noFill/>
            </a:ln>
          </c:spPr>
          <c:xVal>
            <c:numRef>
              <c:f>[1]Tabelle1!$T$19</c:f>
              <c:numCache>
                <c:formatCode>General</c:formatCode>
                <c:ptCount val="1"/>
                <c:pt idx="0">
                  <c:v>1</c:v>
                </c:pt>
              </c:numCache>
            </c:numRef>
          </c:xVal>
          <c:yVal>
            <c:numRef>
              <c:f>[1]Tabelle1!$U$22</c:f>
              <c:numCache>
                <c:formatCode>General</c:formatCode>
                <c:ptCount val="1"/>
                <c:pt idx="0">
                  <c:v>-63.023993418155257</c:v>
                </c:pt>
              </c:numCache>
            </c:numRef>
          </c:yVal>
          <c:smooth val="0"/>
          <c:extLst>
            <c:ext xmlns:c16="http://schemas.microsoft.com/office/drawing/2014/chart" uri="{C3380CC4-5D6E-409C-BE32-E72D297353CC}">
              <c16:uniqueId val="{00000007-3E0A-4D5A-9241-F8044AAC3DC9}"/>
            </c:ext>
          </c:extLst>
        </c:ser>
        <c:ser>
          <c:idx val="8"/>
          <c:order val="8"/>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8-3E0A-4D5A-9241-F8044AAC3DC9}"/>
            </c:ext>
          </c:extLst>
        </c:ser>
        <c:dLbls>
          <c:showLegendKey val="0"/>
          <c:showVal val="0"/>
          <c:showCatName val="0"/>
          <c:showSerName val="0"/>
          <c:showPercent val="0"/>
          <c:showBubbleSize val="0"/>
        </c:dLbls>
        <c:axId val="70356992"/>
        <c:axId val="70358528"/>
      </c:scatterChart>
      <c:valAx>
        <c:axId val="70356992"/>
        <c:scaling>
          <c:orientation val="minMax"/>
        </c:scaling>
        <c:delete val="0"/>
        <c:axPos val="b"/>
        <c:numFmt formatCode="General" sourceLinked="1"/>
        <c:majorTickMark val="out"/>
        <c:minorTickMark val="none"/>
        <c:tickLblPos val="nextTo"/>
        <c:crossAx val="70358528"/>
        <c:crosses val="autoZero"/>
        <c:crossBetween val="midCat"/>
      </c:valAx>
      <c:valAx>
        <c:axId val="70358528"/>
        <c:scaling>
          <c:orientation val="minMax"/>
          <c:max val="60"/>
          <c:min val="-165"/>
        </c:scaling>
        <c:delete val="0"/>
        <c:axPos val="l"/>
        <c:majorGridlines/>
        <c:numFmt formatCode="General" sourceLinked="1"/>
        <c:majorTickMark val="out"/>
        <c:minorTickMark val="none"/>
        <c:tickLblPos val="nextTo"/>
        <c:crossAx val="70356992"/>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65363674200919E-2"/>
          <c:y val="1.5546163347228656E-2"/>
          <c:w val="0.78029706172115076"/>
          <c:h val="0.94476358365652069"/>
        </c:manualLayout>
      </c:layout>
      <c:scatterChart>
        <c:scatterStyle val="lineMarker"/>
        <c:varyColors val="0"/>
        <c:ser>
          <c:idx val="0"/>
          <c:order val="0"/>
          <c:tx>
            <c:v>Scharnierpunkt1</c:v>
          </c:tx>
          <c:spPr>
            <a:ln w="28575">
              <a:noFill/>
            </a:ln>
          </c:spPr>
          <c:xVal>
            <c:numRef>
              <c:f>'Geo. GR'!$G$2:$G$90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'Geo. GR'!$B$2:$B$90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B7AE-4EC1-B794-EA7F49FD7AB6}"/>
            </c:ext>
          </c:extLst>
        </c:ser>
        <c:ser>
          <c:idx val="1"/>
          <c:order val="1"/>
          <c:tx>
            <c:v>Scharnierpunkt2</c:v>
          </c:tx>
          <c:spPr>
            <a:ln w="28575">
              <a:noFill/>
            </a:ln>
          </c:spPr>
          <c:xVal>
            <c:numRef>
              <c:f>'Geo. GR'!$D$2:$D$90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'Geo. GR'!$J$2:$J$90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B7AE-4EC1-B794-EA7F49FD7AB6}"/>
            </c:ext>
          </c:extLst>
        </c:ser>
        <c:ser>
          <c:idx val="2"/>
          <c:order val="2"/>
          <c:tx>
            <c:v>Dekor links unten</c:v>
          </c:tx>
          <c:spPr>
            <a:ln w="28575">
              <a:noFill/>
            </a:ln>
          </c:spPr>
          <c:xVal>
            <c:numRef>
              <c:f>'Geo. GR'!$O$2:$O$90</c:f>
              <c:numCache>
                <c:formatCode>General</c:formatCode>
                <c:ptCount val="89"/>
                <c:pt idx="0">
                  <c:v>3</c:v>
                </c:pt>
                <c:pt idx="1">
                  <c:v>3.2058499999999994</c:v>
                </c:pt>
                <c:pt idx="2">
                  <c:v>3.3466500000000003</c:v>
                </c:pt>
                <c:pt idx="3">
                  <c:v>3.4104299999999999</c:v>
                </c:pt>
                <c:pt idx="4">
                  <c:v>3.3931600000000004</c:v>
                </c:pt>
                <c:pt idx="5">
                  <c:v>3.2897199999999995</c:v>
                </c:pt>
                <c:pt idx="6">
                  <c:v>3.1000199999999998</c:v>
                </c:pt>
                <c:pt idx="7">
                  <c:v>2.8212099999999989</c:v>
                </c:pt>
                <c:pt idx="8">
                  <c:v>2.4551699999999999</c:v>
                </c:pt>
                <c:pt idx="9">
                  <c:v>2.0077200000000017</c:v>
                </c:pt>
                <c:pt idx="10">
                  <c:v>1.4826199999999981</c:v>
                </c:pt>
                <c:pt idx="11">
                  <c:v>0.8815299999999997</c:v>
                </c:pt>
                <c:pt idx="12">
                  <c:v>0.21363999999999805</c:v>
                </c:pt>
                <c:pt idx="13">
                  <c:v>-0.51499000000000095</c:v>
                </c:pt>
                <c:pt idx="14">
                  <c:v>-1.3019400000000001</c:v>
                </c:pt>
                <c:pt idx="15">
                  <c:v>-2.1395700000000009</c:v>
                </c:pt>
                <c:pt idx="16">
                  <c:v>-3.0230000000000015</c:v>
                </c:pt>
                <c:pt idx="17">
                  <c:v>-3.9470500000000008</c:v>
                </c:pt>
                <c:pt idx="18">
                  <c:v>-4.9071099999999994</c:v>
                </c:pt>
                <c:pt idx="19">
                  <c:v>-5.8980600000000001</c:v>
                </c:pt>
                <c:pt idx="20">
                  <c:v>-6.919690000000001</c:v>
                </c:pt>
                <c:pt idx="21">
                  <c:v>-7.9644199999999996</c:v>
                </c:pt>
                <c:pt idx="22">
                  <c:v>-9.0321000000000016</c:v>
                </c:pt>
                <c:pt idx="23">
                  <c:v>-10.12067</c:v>
                </c:pt>
                <c:pt idx="24">
                  <c:v>-11.224550000000001</c:v>
                </c:pt>
                <c:pt idx="25">
                  <c:v>-12.34459</c:v>
                </c:pt>
                <c:pt idx="26">
                  <c:v>-13.477610000000002</c:v>
                </c:pt>
                <c:pt idx="27">
                  <c:v>-14.62294</c:v>
                </c:pt>
                <c:pt idx="28">
                  <c:v>-15.77758</c:v>
                </c:pt>
                <c:pt idx="29">
                  <c:v>-16.942530000000001</c:v>
                </c:pt>
                <c:pt idx="30">
                  <c:v>-18.113880000000002</c:v>
                </c:pt>
                <c:pt idx="31">
                  <c:v>-19.29354</c:v>
                </c:pt>
                <c:pt idx="32">
                  <c:v>-20.479660000000003</c:v>
                </c:pt>
                <c:pt idx="33">
                  <c:v>-21.671240000000001</c:v>
                </c:pt>
                <c:pt idx="34">
                  <c:v>-22.867280000000001</c:v>
                </c:pt>
                <c:pt idx="35">
                  <c:v>-24.06793</c:v>
                </c:pt>
                <c:pt idx="36">
                  <c:v>-25.271250000000006</c:v>
                </c:pt>
                <c:pt idx="37">
                  <c:v>-26.478910000000003</c:v>
                </c:pt>
                <c:pt idx="38">
                  <c:v>-27.688510000000001</c:v>
                </c:pt>
                <c:pt idx="39">
                  <c:v>-28.900659999999998</c:v>
                </c:pt>
                <c:pt idx="40">
                  <c:v>-30.11542</c:v>
                </c:pt>
                <c:pt idx="41">
                  <c:v>-31.330209999999997</c:v>
                </c:pt>
                <c:pt idx="42">
                  <c:v>-32.545760000000001</c:v>
                </c:pt>
                <c:pt idx="43">
                  <c:v>-33.763860000000008</c:v>
                </c:pt>
                <c:pt idx="44">
                  <c:v>-34.982050000000001</c:v>
                </c:pt>
                <c:pt idx="45">
                  <c:v>-36.199090000000005</c:v>
                </c:pt>
                <c:pt idx="46">
                  <c:v>-37.418679999999995</c:v>
                </c:pt>
                <c:pt idx="47">
                  <c:v>-38.635719999999999</c:v>
                </c:pt>
                <c:pt idx="48">
                  <c:v>-39.851550000000003</c:v>
                </c:pt>
                <c:pt idx="49">
                  <c:v>-41.068199999999997</c:v>
                </c:pt>
                <c:pt idx="50">
                  <c:v>-42.282180000000004</c:v>
                </c:pt>
                <c:pt idx="51">
                  <c:v>-43.4968</c:v>
                </c:pt>
                <c:pt idx="52">
                  <c:v>-44.708750000000002</c:v>
                </c:pt>
                <c:pt idx="53">
                  <c:v>-45.917820000000006</c:v>
                </c:pt>
                <c:pt idx="54">
                  <c:v>-47.125889999999998</c:v>
                </c:pt>
                <c:pt idx="55">
                  <c:v>-48.332080000000005</c:v>
                </c:pt>
                <c:pt idx="56">
                  <c:v>-49.534419999999997</c:v>
                </c:pt>
                <c:pt idx="57">
                  <c:v>-50.734939999999995</c:v>
                </c:pt>
                <c:pt idx="58">
                  <c:v>-51.932550000000006</c:v>
                </c:pt>
                <c:pt idx="59">
                  <c:v>-53.126489999999997</c:v>
                </c:pt>
                <c:pt idx="60">
                  <c:v>-54.317520000000002</c:v>
                </c:pt>
                <c:pt idx="61">
                  <c:v>-55.504819999999995</c:v>
                </c:pt>
                <c:pt idx="62">
                  <c:v>-56.687480000000001</c:v>
                </c:pt>
                <c:pt idx="63">
                  <c:v>-57.867289999999997</c:v>
                </c:pt>
                <c:pt idx="64">
                  <c:v>-59.04325</c:v>
                </c:pt>
                <c:pt idx="65">
                  <c:v>-60.213720000000002</c:v>
                </c:pt>
                <c:pt idx="66">
                  <c:v>-61.380399999999995</c:v>
                </c:pt>
                <c:pt idx="67">
                  <c:v>-62.542259999999999</c:v>
                </c:pt>
                <c:pt idx="68">
                  <c:v>-63.699539999999999</c:v>
                </c:pt>
                <c:pt idx="69">
                  <c:v>-64.850269999999995</c:v>
                </c:pt>
                <c:pt idx="70">
                  <c:v>-65.99803</c:v>
                </c:pt>
                <c:pt idx="71">
                  <c:v>-67.141030000000001</c:v>
                </c:pt>
                <c:pt idx="72">
                  <c:v>-68.277540000000002</c:v>
                </c:pt>
                <c:pt idx="73">
                  <c:v>-69.408440000000013</c:v>
                </c:pt>
                <c:pt idx="74">
                  <c:v>-70.534580000000005</c:v>
                </c:pt>
                <c:pt idx="75">
                  <c:v>-71.654110000000003</c:v>
                </c:pt>
                <c:pt idx="76">
                  <c:v>-72.76982000000001</c:v>
                </c:pt>
                <c:pt idx="77">
                  <c:v>-73.878129999999999</c:v>
                </c:pt>
                <c:pt idx="78">
                  <c:v>-74.981560000000002</c:v>
                </c:pt>
                <c:pt idx="79">
                  <c:v>-76.081109999999995</c:v>
                </c:pt>
                <c:pt idx="80">
                  <c:v>-77.172409999999999</c:v>
                </c:pt>
                <c:pt idx="81">
                  <c:v>-78.258769999999998</c:v>
                </c:pt>
                <c:pt idx="82">
                  <c:v>-79.340519999999998</c:v>
                </c:pt>
                <c:pt idx="83">
                  <c:v>-80.417479999999998</c:v>
                </c:pt>
                <c:pt idx="84">
                  <c:v>-81.488650000000007</c:v>
                </c:pt>
                <c:pt idx="85">
                  <c:v>-82.554420000000007</c:v>
                </c:pt>
                <c:pt idx="86">
                  <c:v>-83.617069999999998</c:v>
                </c:pt>
                <c:pt idx="87">
                  <c:v>-84.675200000000004</c:v>
                </c:pt>
                <c:pt idx="88">
                  <c:v>-85.72954</c:v>
                </c:pt>
              </c:numCache>
            </c:numRef>
          </c:xVal>
          <c:yVal>
            <c:numRef>
              <c:f>'Geo. GR'!$P$2:$P$90</c:f>
              <c:numCache>
                <c:formatCode>General</c:formatCode>
                <c:ptCount val="89"/>
                <c:pt idx="0">
                  <c:v>-39.5</c:v>
                </c:pt>
                <c:pt idx="1">
                  <c:v>-38.952059999999996</c:v>
                </c:pt>
                <c:pt idx="2">
                  <c:v>-38.341000000000001</c:v>
                </c:pt>
                <c:pt idx="3">
                  <c:v>-37.674510000000005</c:v>
                </c:pt>
                <c:pt idx="4">
                  <c:v>-36.968900000000005</c:v>
                </c:pt>
                <c:pt idx="5">
                  <c:v>-36.232590000000002</c:v>
                </c:pt>
                <c:pt idx="6">
                  <c:v>-35.481100000000005</c:v>
                </c:pt>
                <c:pt idx="7">
                  <c:v>-34.723700000000001</c:v>
                </c:pt>
                <c:pt idx="8">
                  <c:v>-33.96781</c:v>
                </c:pt>
                <c:pt idx="9">
                  <c:v>-33.227469999999997</c:v>
                </c:pt>
                <c:pt idx="10">
                  <c:v>-32.504519999999999</c:v>
                </c:pt>
                <c:pt idx="11">
                  <c:v>-31.81024</c:v>
                </c:pt>
                <c:pt idx="12">
                  <c:v>-31.144080000000002</c:v>
                </c:pt>
                <c:pt idx="13">
                  <c:v>-30.510830000000006</c:v>
                </c:pt>
                <c:pt idx="14">
                  <c:v>-29.912610000000001</c:v>
                </c:pt>
                <c:pt idx="15">
                  <c:v>-29.350089999999998</c:v>
                </c:pt>
                <c:pt idx="16">
                  <c:v>-28.821689999999997</c:v>
                </c:pt>
                <c:pt idx="17">
                  <c:v>-28.329780000000007</c:v>
                </c:pt>
                <c:pt idx="18">
                  <c:v>-27.868929999999999</c:v>
                </c:pt>
                <c:pt idx="19">
                  <c:v>-27.440719999999999</c:v>
                </c:pt>
                <c:pt idx="20">
                  <c:v>-27.043209999999998</c:v>
                </c:pt>
                <c:pt idx="21">
                  <c:v>-26.673280000000009</c:v>
                </c:pt>
                <c:pt idx="22">
                  <c:v>-26.328200000000002</c:v>
                </c:pt>
                <c:pt idx="23">
                  <c:v>-26.005760000000002</c:v>
                </c:pt>
                <c:pt idx="24">
                  <c:v>-25.704839999999997</c:v>
                </c:pt>
                <c:pt idx="25">
                  <c:v>-25.42071</c:v>
                </c:pt>
                <c:pt idx="26">
                  <c:v>-25.155740000000009</c:v>
                </c:pt>
                <c:pt idx="27">
                  <c:v>-24.90429</c:v>
                </c:pt>
                <c:pt idx="28">
                  <c:v>-24.664359999999999</c:v>
                </c:pt>
                <c:pt idx="29">
                  <c:v>-24.434950000000001</c:v>
                </c:pt>
                <c:pt idx="30">
                  <c:v>-24.215579999999996</c:v>
                </c:pt>
                <c:pt idx="31">
                  <c:v>-24.001730000000009</c:v>
                </c:pt>
                <c:pt idx="32">
                  <c:v>-23.793130000000001</c:v>
                </c:pt>
                <c:pt idx="33">
                  <c:v>-23.58878</c:v>
                </c:pt>
                <c:pt idx="34">
                  <c:v>-23.385679999999997</c:v>
                </c:pt>
                <c:pt idx="35">
                  <c:v>-23.184559999999998</c:v>
                </c:pt>
                <c:pt idx="36">
                  <c:v>-22.98263</c:v>
                </c:pt>
                <c:pt idx="37">
                  <c:v>-22.780530000000009</c:v>
                </c:pt>
                <c:pt idx="38">
                  <c:v>-22.573770000000003</c:v>
                </c:pt>
                <c:pt idx="39">
                  <c:v>-22.364780000000003</c:v>
                </c:pt>
                <c:pt idx="40">
                  <c:v>-22.151769999999999</c:v>
                </c:pt>
                <c:pt idx="41">
                  <c:v>-21.931620000000002</c:v>
                </c:pt>
                <c:pt idx="42">
                  <c:v>-21.707180000000005</c:v>
                </c:pt>
                <c:pt idx="43">
                  <c:v>-21.475509999999996</c:v>
                </c:pt>
                <c:pt idx="44">
                  <c:v>-21.233910000000002</c:v>
                </c:pt>
                <c:pt idx="45">
                  <c:v>-20.986539999999994</c:v>
                </c:pt>
                <c:pt idx="46">
                  <c:v>-20.729940000000003</c:v>
                </c:pt>
                <c:pt idx="47">
                  <c:v>-20.462080000000004</c:v>
                </c:pt>
                <c:pt idx="48">
                  <c:v>-20.187239999999999</c:v>
                </c:pt>
                <c:pt idx="49">
                  <c:v>-19.899320000000003</c:v>
                </c:pt>
                <c:pt idx="50">
                  <c:v>-19.600720000000003</c:v>
                </c:pt>
                <c:pt idx="51">
                  <c:v>-19.291409999999999</c:v>
                </c:pt>
                <c:pt idx="52">
                  <c:v>-18.970420000000001</c:v>
                </c:pt>
                <c:pt idx="53">
                  <c:v>-18.635809999999999</c:v>
                </c:pt>
                <c:pt idx="54">
                  <c:v>-18.29016</c:v>
                </c:pt>
                <c:pt idx="55">
                  <c:v>-17.930890000000002</c:v>
                </c:pt>
                <c:pt idx="56">
                  <c:v>-17.560310000000005</c:v>
                </c:pt>
                <c:pt idx="57">
                  <c:v>-17.173320000000004</c:v>
                </c:pt>
                <c:pt idx="58">
                  <c:v>-16.77581</c:v>
                </c:pt>
                <c:pt idx="59">
                  <c:v>-16.361619999999998</c:v>
                </c:pt>
                <c:pt idx="60">
                  <c:v>-15.935910000000002</c:v>
                </c:pt>
                <c:pt idx="61">
                  <c:v>-15.494310000000002</c:v>
                </c:pt>
                <c:pt idx="62">
                  <c:v>-15.03834</c:v>
                </c:pt>
                <c:pt idx="63">
                  <c:v>-14.568059999999999</c:v>
                </c:pt>
                <c:pt idx="64">
                  <c:v>-14.083469999999998</c:v>
                </c:pt>
                <c:pt idx="65">
                  <c:v>-13.584239999999999</c:v>
                </c:pt>
                <c:pt idx="66">
                  <c:v>-13.067910000000001</c:v>
                </c:pt>
                <c:pt idx="67">
                  <c:v>-12.539580000000001</c:v>
                </c:pt>
                <c:pt idx="68">
                  <c:v>-11.993090000000002</c:v>
                </c:pt>
                <c:pt idx="69">
                  <c:v>-11.43275</c:v>
                </c:pt>
                <c:pt idx="70">
                  <c:v>-10.85768</c:v>
                </c:pt>
                <c:pt idx="71">
                  <c:v>-10.266819999999999</c:v>
                </c:pt>
                <c:pt idx="72">
                  <c:v>-9.659320000000001</c:v>
                </c:pt>
                <c:pt idx="73">
                  <c:v>-9.0367599999999992</c:v>
                </c:pt>
                <c:pt idx="74">
                  <c:v>-8.3984100000000019</c:v>
                </c:pt>
                <c:pt idx="75">
                  <c:v>-7.7440000000000007</c:v>
                </c:pt>
                <c:pt idx="76">
                  <c:v>-7.0745900000000024</c:v>
                </c:pt>
                <c:pt idx="77">
                  <c:v>-6.3880599999999976</c:v>
                </c:pt>
                <c:pt idx="78">
                  <c:v>-5.6863199999999994</c:v>
                </c:pt>
                <c:pt idx="79">
                  <c:v>-4.9693700000000014</c:v>
                </c:pt>
                <c:pt idx="80">
                  <c:v>-4.2360300000000031</c:v>
                </c:pt>
                <c:pt idx="81">
                  <c:v>-3.4872699999999996</c:v>
                </c:pt>
                <c:pt idx="82">
                  <c:v>-2.7204500000000005</c:v>
                </c:pt>
                <c:pt idx="83">
                  <c:v>-1.9389400000000028</c:v>
                </c:pt>
                <c:pt idx="84">
                  <c:v>-1.142739999999999</c:v>
                </c:pt>
                <c:pt idx="85">
                  <c:v>-0.32642000000000015</c:v>
                </c:pt>
                <c:pt idx="86">
                  <c:v>0.50294999999999979</c:v>
                </c:pt>
                <c:pt idx="87">
                  <c:v>1.3498600000000023</c:v>
                </c:pt>
                <c:pt idx="88">
                  <c:v>2.214459999999999</c:v>
                </c:pt>
              </c:numCache>
            </c:numRef>
          </c:yVal>
          <c:smooth val="0"/>
          <c:extLst>
            <c:ext xmlns:c16="http://schemas.microsoft.com/office/drawing/2014/chart" uri="{C3380CC4-5D6E-409C-BE32-E72D297353CC}">
              <c16:uniqueId val="{00000002-B7AE-4EC1-B794-EA7F49FD7AB6}"/>
            </c:ext>
          </c:extLst>
        </c:ser>
        <c:ser>
          <c:idx val="3"/>
          <c:order val="3"/>
          <c:tx>
            <c:v>Dekor rechts unten</c:v>
          </c:tx>
          <c:spPr>
            <a:ln w="28575">
              <a:noFill/>
            </a:ln>
          </c:spPr>
          <c:xVal>
            <c:numRef>
              <c:f>'Geo. GR'!$Q$2:$Q$90</c:f>
              <c:numCache>
                <c:formatCode>General</c:formatCode>
                <c:ptCount val="89"/>
                <c:pt idx="0">
                  <c:v>22</c:v>
                </c:pt>
                <c:pt idx="1">
                  <c:v>22.202809999999999</c:v>
                </c:pt>
                <c:pt idx="2">
                  <c:v>22.335249999999998</c:v>
                </c:pt>
                <c:pt idx="3">
                  <c:v>22.384210000000003</c:v>
                </c:pt>
                <c:pt idx="4">
                  <c:v>22.346799999999998</c:v>
                </c:pt>
                <c:pt idx="5">
                  <c:v>22.217139999999997</c:v>
                </c:pt>
                <c:pt idx="6">
                  <c:v>21.995899999999999</c:v>
                </c:pt>
                <c:pt idx="7">
                  <c:v>21.679850000000002</c:v>
                </c:pt>
                <c:pt idx="8">
                  <c:v>21.270109999999999</c:v>
                </c:pt>
                <c:pt idx="9">
                  <c:v>20.77402</c:v>
                </c:pt>
                <c:pt idx="10">
                  <c:v>20.193819999999995</c:v>
                </c:pt>
                <c:pt idx="11">
                  <c:v>19.532690000000002</c:v>
                </c:pt>
                <c:pt idx="12">
                  <c:v>18.798679999999997</c:v>
                </c:pt>
                <c:pt idx="13">
                  <c:v>17.99823</c:v>
                </c:pt>
                <c:pt idx="14">
                  <c:v>17.133759999999999</c:v>
                </c:pt>
                <c:pt idx="15">
                  <c:v>16.213290000000001</c:v>
                </c:pt>
                <c:pt idx="16">
                  <c:v>15.24094</c:v>
                </c:pt>
                <c:pt idx="17">
                  <c:v>14.22303</c:v>
                </c:pt>
                <c:pt idx="18">
                  <c:v>13.163030000000003</c:v>
                </c:pt>
                <c:pt idx="19">
                  <c:v>12.06682</c:v>
                </c:pt>
                <c:pt idx="20">
                  <c:v>10.934610000000001</c:v>
                </c:pt>
                <c:pt idx="21">
                  <c:v>9.7739800000000052</c:v>
                </c:pt>
                <c:pt idx="22">
                  <c:v>8.584699999999998</c:v>
                </c:pt>
                <c:pt idx="23">
                  <c:v>7.3692099999999989</c:v>
                </c:pt>
                <c:pt idx="24">
                  <c:v>6.1330899999999957</c:v>
                </c:pt>
                <c:pt idx="25">
                  <c:v>4.8751099999999958</c:v>
                </c:pt>
                <c:pt idx="26">
                  <c:v>3.5995899999999992</c:v>
                </c:pt>
                <c:pt idx="27">
                  <c:v>2.306440000000002</c:v>
                </c:pt>
                <c:pt idx="28">
                  <c:v>0.99865999999999744</c:v>
                </c:pt>
                <c:pt idx="29">
                  <c:v>-0.32475000000000165</c:v>
                </c:pt>
                <c:pt idx="30">
                  <c:v>-1.6591200000000015</c:v>
                </c:pt>
                <c:pt idx="31">
                  <c:v>-3.0071200000000005</c:v>
                </c:pt>
                <c:pt idx="32">
                  <c:v>-4.3665200000000013</c:v>
                </c:pt>
                <c:pt idx="33">
                  <c:v>-5.7363200000000028</c:v>
                </c:pt>
                <c:pt idx="34">
                  <c:v>-7.1155200000000018</c:v>
                </c:pt>
                <c:pt idx="35">
                  <c:v>-8.5038900000000019</c:v>
                </c:pt>
                <c:pt idx="36">
                  <c:v>-9.8998700000000053</c:v>
                </c:pt>
                <c:pt idx="37">
                  <c:v>-11.30437</c:v>
                </c:pt>
                <c:pt idx="38">
                  <c:v>-12.716129999999998</c:v>
                </c:pt>
                <c:pt idx="39">
                  <c:v>-14.134619999999995</c:v>
                </c:pt>
                <c:pt idx="40">
                  <c:v>-15.560280000000002</c:v>
                </c:pt>
                <c:pt idx="41">
                  <c:v>-16.990529999999996</c:v>
                </c:pt>
                <c:pt idx="42">
                  <c:v>-18.425720000000005</c:v>
                </c:pt>
                <c:pt idx="43">
                  <c:v>-19.867640000000009</c:v>
                </c:pt>
                <c:pt idx="44">
                  <c:v>-21.314590000000006</c:v>
                </c:pt>
                <c:pt idx="45">
                  <c:v>-22.763810000000007</c:v>
                </c:pt>
                <c:pt idx="46">
                  <c:v>-24.219759999999997</c:v>
                </c:pt>
                <c:pt idx="47">
                  <c:v>-25.677719999999997</c:v>
                </c:pt>
                <c:pt idx="48">
                  <c:v>-27.137510000000006</c:v>
                </c:pt>
                <c:pt idx="49">
                  <c:v>-28.602679999999996</c:v>
                </c:pt>
                <c:pt idx="50">
                  <c:v>-30.068980000000003</c:v>
                </c:pt>
                <c:pt idx="51">
                  <c:v>-31.539339999999999</c:v>
                </c:pt>
                <c:pt idx="52">
                  <c:v>-33.010830000000006</c:v>
                </c:pt>
                <c:pt idx="53">
                  <c:v>-34.483240000000002</c:v>
                </c:pt>
                <c:pt idx="54">
                  <c:v>-35.957689999999999</c:v>
                </c:pt>
                <c:pt idx="55">
                  <c:v>-37.434060000000002</c:v>
                </c:pt>
                <c:pt idx="56">
                  <c:v>-38.909239999999997</c:v>
                </c:pt>
                <c:pt idx="57">
                  <c:v>-40.386780000000002</c:v>
                </c:pt>
                <c:pt idx="58">
                  <c:v>-41.863690000000005</c:v>
                </c:pt>
                <c:pt idx="59">
                  <c:v>-43.340730000000001</c:v>
                </c:pt>
                <c:pt idx="60">
                  <c:v>-44.817140000000009</c:v>
                </c:pt>
                <c:pt idx="61">
                  <c:v>-46.293239999999997</c:v>
                </c:pt>
                <c:pt idx="62">
                  <c:v>-47.767359999999996</c:v>
                </c:pt>
                <c:pt idx="63">
                  <c:v>-49.241289999999999</c:v>
                </c:pt>
                <c:pt idx="64">
                  <c:v>-50.714030000000008</c:v>
                </c:pt>
                <c:pt idx="65">
                  <c:v>-52.18356</c:v>
                </c:pt>
                <c:pt idx="66">
                  <c:v>-53.652339999999995</c:v>
                </c:pt>
                <c:pt idx="67">
                  <c:v>-55.117820000000002</c:v>
                </c:pt>
                <c:pt idx="68">
                  <c:v>-56.581760000000003</c:v>
                </c:pt>
                <c:pt idx="69">
                  <c:v>-58.041049999999998</c:v>
                </c:pt>
                <c:pt idx="70">
                  <c:v>-59.499269999999996</c:v>
                </c:pt>
                <c:pt idx="71">
                  <c:v>-60.954629999999995</c:v>
                </c:pt>
                <c:pt idx="72">
                  <c:v>-62.405780000000007</c:v>
                </c:pt>
                <c:pt idx="73">
                  <c:v>-63.852840000000008</c:v>
                </c:pt>
                <c:pt idx="74">
                  <c:v>-65.297039999999996</c:v>
                </c:pt>
                <c:pt idx="75">
                  <c:v>-66.736150000000009</c:v>
                </c:pt>
                <c:pt idx="76">
                  <c:v>-68.172960000000003</c:v>
                </c:pt>
                <c:pt idx="77">
                  <c:v>-69.603889999999993</c:v>
                </c:pt>
                <c:pt idx="78">
                  <c:v>-71.031080000000003</c:v>
                </c:pt>
                <c:pt idx="79">
                  <c:v>-72.45553000000001</c:v>
                </c:pt>
                <c:pt idx="80">
                  <c:v>-73.872870000000006</c:v>
                </c:pt>
                <c:pt idx="81">
                  <c:v>-75.286029999999997</c:v>
                </c:pt>
                <c:pt idx="82">
                  <c:v>-76.696100000000001</c:v>
                </c:pt>
                <c:pt idx="83">
                  <c:v>-78.101759999999999</c:v>
                </c:pt>
                <c:pt idx="84">
                  <c:v>-79.502010000000013</c:v>
                </c:pt>
                <c:pt idx="85">
                  <c:v>-80.898380000000003</c:v>
                </c:pt>
                <c:pt idx="86">
                  <c:v>-82.291249999999991</c:v>
                </c:pt>
                <c:pt idx="87">
                  <c:v>-83.680360000000007</c:v>
                </c:pt>
                <c:pt idx="88">
                  <c:v>-85.066059999999993</c:v>
                </c:pt>
              </c:numCache>
            </c:numRef>
          </c:xVal>
          <c:yVal>
            <c:numRef>
              <c:f>'Geo. GR'!$R$2:$R$90</c:f>
              <c:numCache>
                <c:formatCode>General</c:formatCode>
                <c:ptCount val="89"/>
                <c:pt idx="0">
                  <c:v>-39.5</c:v>
                </c:pt>
                <c:pt idx="1">
                  <c:v>-39.283799999999999</c:v>
                </c:pt>
                <c:pt idx="2">
                  <c:v>-39.004100000000001</c:v>
                </c:pt>
                <c:pt idx="3">
                  <c:v>-38.668970000000009</c:v>
                </c:pt>
                <c:pt idx="4">
                  <c:v>-38.294340000000005</c:v>
                </c:pt>
                <c:pt idx="5">
                  <c:v>-37.888630000000006</c:v>
                </c:pt>
                <c:pt idx="6">
                  <c:v>-37.46698</c:v>
                </c:pt>
                <c:pt idx="7">
                  <c:v>-37.03904</c:v>
                </c:pt>
                <c:pt idx="8">
                  <c:v>-36.612230000000004</c:v>
                </c:pt>
                <c:pt idx="9">
                  <c:v>-36.199829999999999</c:v>
                </c:pt>
                <c:pt idx="10">
                  <c:v>-35.80368</c:v>
                </c:pt>
                <c:pt idx="11">
                  <c:v>-35.43582</c:v>
                </c:pt>
                <c:pt idx="12">
                  <c:v>-35.094560000000001</c:v>
                </c:pt>
                <c:pt idx="13">
                  <c:v>-34.784690000000005</c:v>
                </c:pt>
                <c:pt idx="14">
                  <c:v>-34.50909</c:v>
                </c:pt>
                <c:pt idx="15">
                  <c:v>-34.267669999999995</c:v>
                </c:pt>
                <c:pt idx="16">
                  <c:v>-34.05885</c:v>
                </c:pt>
                <c:pt idx="17">
                  <c:v>-33.885000000000005</c:v>
                </c:pt>
                <c:pt idx="18">
                  <c:v>-33.740310000000001</c:v>
                </c:pt>
                <c:pt idx="19">
                  <c:v>-33.626359999999998</c:v>
                </c:pt>
                <c:pt idx="20">
                  <c:v>-33.541589999999999</c:v>
                </c:pt>
                <c:pt idx="21">
                  <c:v>-33.482120000000009</c:v>
                </c:pt>
                <c:pt idx="22">
                  <c:v>-33.445599999999999</c:v>
                </c:pt>
                <c:pt idx="23">
                  <c:v>-33.429819999999999</c:v>
                </c:pt>
                <c:pt idx="24">
                  <c:v>-33.432899999999997</c:v>
                </c:pt>
                <c:pt idx="25">
                  <c:v>-33.450490000000002</c:v>
                </c:pt>
                <c:pt idx="26">
                  <c:v>-33.484960000000008</c:v>
                </c:pt>
                <c:pt idx="27">
                  <c:v>-33.530290000000001</c:v>
                </c:pt>
                <c:pt idx="28">
                  <c:v>-33.584479999999999</c:v>
                </c:pt>
                <c:pt idx="29">
                  <c:v>-33.646530000000006</c:v>
                </c:pt>
                <c:pt idx="30">
                  <c:v>-33.715579999999996</c:v>
                </c:pt>
                <c:pt idx="31">
                  <c:v>-33.787490000000005</c:v>
                </c:pt>
                <c:pt idx="32">
                  <c:v>-33.861609999999999</c:v>
                </c:pt>
                <c:pt idx="33">
                  <c:v>-33.93694</c:v>
                </c:pt>
                <c:pt idx="34">
                  <c:v>-34.010480000000001</c:v>
                </c:pt>
                <c:pt idx="35">
                  <c:v>-34.08258</c:v>
                </c:pt>
                <c:pt idx="36">
                  <c:v>-34.150450000000006</c:v>
                </c:pt>
                <c:pt idx="37">
                  <c:v>-34.21511000000001</c:v>
                </c:pt>
                <c:pt idx="38">
                  <c:v>-34.27131</c:v>
                </c:pt>
                <c:pt idx="39">
                  <c:v>-34.321860000000001</c:v>
                </c:pt>
                <c:pt idx="40">
                  <c:v>-34.36497</c:v>
                </c:pt>
                <c:pt idx="41">
                  <c:v>-34.39676</c:v>
                </c:pt>
                <c:pt idx="42">
                  <c:v>-34.420460000000006</c:v>
                </c:pt>
                <c:pt idx="43">
                  <c:v>-34.433509999999998</c:v>
                </c:pt>
                <c:pt idx="44">
                  <c:v>-34.432450000000003</c:v>
                </c:pt>
                <c:pt idx="45">
                  <c:v>-34.421439999999997</c:v>
                </c:pt>
                <c:pt idx="46">
                  <c:v>-34.397779999999997</c:v>
                </c:pt>
                <c:pt idx="47">
                  <c:v>-34.357920000000007</c:v>
                </c:pt>
                <c:pt idx="48">
                  <c:v>-34.306899999999999</c:v>
                </c:pt>
                <c:pt idx="49">
                  <c:v>-34.239000000000004</c:v>
                </c:pt>
                <c:pt idx="50">
                  <c:v>-34.155480000000004</c:v>
                </c:pt>
                <c:pt idx="51">
                  <c:v>-34.057450000000003</c:v>
                </c:pt>
                <c:pt idx="52">
                  <c:v>-33.942800000000005</c:v>
                </c:pt>
                <c:pt idx="53">
                  <c:v>-33.80997</c:v>
                </c:pt>
                <c:pt idx="54">
                  <c:v>-33.661540000000002</c:v>
                </c:pt>
                <c:pt idx="55">
                  <c:v>-33.494929999999997</c:v>
                </c:pt>
                <c:pt idx="56">
                  <c:v>-33.312070000000006</c:v>
                </c:pt>
                <c:pt idx="57">
                  <c:v>-33.108240000000002</c:v>
                </c:pt>
                <c:pt idx="58">
                  <c:v>-32.888950000000001</c:v>
                </c:pt>
                <c:pt idx="59">
                  <c:v>-32.648039999999995</c:v>
                </c:pt>
                <c:pt idx="60">
                  <c:v>-32.39067</c:v>
                </c:pt>
                <c:pt idx="61">
                  <c:v>-32.112470000000002</c:v>
                </c:pt>
                <c:pt idx="62">
                  <c:v>-31.814579999999999</c:v>
                </c:pt>
                <c:pt idx="63">
                  <c:v>-31.497440000000001</c:v>
                </c:pt>
                <c:pt idx="64">
                  <c:v>-31.161050000000003</c:v>
                </c:pt>
                <c:pt idx="65">
                  <c:v>-30.804320000000001</c:v>
                </c:pt>
                <c:pt idx="66">
                  <c:v>-30.425549999999998</c:v>
                </c:pt>
                <c:pt idx="67">
                  <c:v>-30.02946</c:v>
                </c:pt>
                <c:pt idx="68">
                  <c:v>-29.60989</c:v>
                </c:pt>
                <c:pt idx="69">
                  <c:v>-29.170769999999997</c:v>
                </c:pt>
                <c:pt idx="70">
                  <c:v>-28.711980000000001</c:v>
                </c:pt>
                <c:pt idx="71">
                  <c:v>-28.232079999999996</c:v>
                </c:pt>
                <c:pt idx="72">
                  <c:v>-27.729840000000003</c:v>
                </c:pt>
                <c:pt idx="73">
                  <c:v>-27.20684</c:v>
                </c:pt>
                <c:pt idx="74">
                  <c:v>-26.662730000000003</c:v>
                </c:pt>
                <c:pt idx="75">
                  <c:v>-26.096860000000003</c:v>
                </c:pt>
                <c:pt idx="76">
                  <c:v>-25.510670000000001</c:v>
                </c:pt>
                <c:pt idx="77">
                  <c:v>-24.901279999999996</c:v>
                </c:pt>
                <c:pt idx="78">
                  <c:v>-24.271360000000001</c:v>
                </c:pt>
                <c:pt idx="79">
                  <c:v>-23.620910000000002</c:v>
                </c:pt>
                <c:pt idx="80">
                  <c:v>-22.947610000000005</c:v>
                </c:pt>
                <c:pt idx="81">
                  <c:v>-22.25357</c:v>
                </c:pt>
                <c:pt idx="82">
                  <c:v>-21.535770000000003</c:v>
                </c:pt>
                <c:pt idx="83">
                  <c:v>-20.797580000000004</c:v>
                </c:pt>
                <c:pt idx="84">
                  <c:v>-20.039000000000001</c:v>
                </c:pt>
                <c:pt idx="85">
                  <c:v>-19.25422</c:v>
                </c:pt>
                <c:pt idx="86">
                  <c:v>-18.451069999999998</c:v>
                </c:pt>
                <c:pt idx="87">
                  <c:v>-17.624299999999998</c:v>
                </c:pt>
                <c:pt idx="88">
                  <c:v>-16.774140000000003</c:v>
                </c:pt>
              </c:numCache>
            </c:numRef>
          </c:yVal>
          <c:smooth val="0"/>
          <c:extLst>
            <c:ext xmlns:c16="http://schemas.microsoft.com/office/drawing/2014/chart" uri="{C3380CC4-5D6E-409C-BE32-E72D297353CC}">
              <c16:uniqueId val="{00000003-B7AE-4EC1-B794-EA7F49FD7AB6}"/>
            </c:ext>
          </c:extLst>
        </c:ser>
        <c:ser>
          <c:idx val="4"/>
          <c:order val="4"/>
          <c:tx>
            <c:v>Dekormindestabstand</c:v>
          </c:tx>
          <c:spPr>
            <a:ln w="28575">
              <a:noFill/>
            </a:ln>
          </c:spPr>
          <c:xVal>
            <c:numRef>
              <c:f>'Geo. GR'!$X$2:$X$90</c:f>
              <c:numCache>
                <c:formatCode>General</c:formatCode>
                <c:ptCount val="89"/>
                <c:pt idx="0">
                  <c:v>19.082676082939457</c:v>
                </c:pt>
                <c:pt idx="1">
                  <c:v>18.587611288929697</c:v>
                </c:pt>
                <c:pt idx="2">
                  <c:v>18.377264715193387</c:v>
                </c:pt>
                <c:pt idx="3">
                  <c:v>18.404005526607946</c:v>
                </c:pt>
                <c:pt idx="4">
                  <c:v>18.53664787817981</c:v>
                </c:pt>
                <c:pt idx="5">
                  <c:v>18.675112003013719</c:v>
                </c:pt>
                <c:pt idx="6">
                  <c:v>18.778284676482876</c:v>
                </c:pt>
                <c:pt idx="7">
                  <c:v>18.794308821992637</c:v>
                </c:pt>
                <c:pt idx="8">
                  <c:v>18.713063995097372</c:v>
                </c:pt>
                <c:pt idx="9">
                  <c:v>18.518500144374826</c:v>
                </c:pt>
                <c:pt idx="10">
                  <c:v>18.248963831310945</c:v>
                </c:pt>
                <c:pt idx="11">
                  <c:v>17.846335794793028</c:v>
                </c:pt>
                <c:pt idx="12">
                  <c:v>17.354629069301637</c:v>
                </c:pt>
                <c:pt idx="13">
                  <c:v>16.78324837321691</c:v>
                </c:pt>
                <c:pt idx="14">
                  <c:v>16.11896727241658</c:v>
                </c:pt>
                <c:pt idx="15">
                  <c:v>15.373407564384433</c:v>
                </c:pt>
                <c:pt idx="16">
                  <c:v>14.567526484397719</c:v>
                </c:pt>
                <c:pt idx="17">
                  <c:v>13.682046609060084</c:v>
                </c:pt>
                <c:pt idx="18">
                  <c:v>12.749462137701377</c:v>
                </c:pt>
                <c:pt idx="19">
                  <c:v>11.768170822219712</c:v>
                </c:pt>
                <c:pt idx="20">
                  <c:v>10.729920874894388</c:v>
                </c:pt>
                <c:pt idx="21">
                  <c:v>9.6512072510539397</c:v>
                </c:pt>
                <c:pt idx="22">
                  <c:v>8.5327747011911885</c:v>
                </c:pt>
                <c:pt idx="23">
                  <c:v>7.3791766389641618</c:v>
                </c:pt>
                <c:pt idx="24">
                  <c:v>6.1890154699800153</c:v>
                </c:pt>
                <c:pt idx="25">
                  <c:v>4.983167639158312</c:v>
                </c:pt>
                <c:pt idx="26">
                  <c:v>3.739719684487433</c:v>
                </c:pt>
                <c:pt idx="27">
                  <c:v>2.4720444223195592</c:v>
                </c:pt>
                <c:pt idx="28">
                  <c:v>1.1860000042758281</c:v>
                </c:pt>
                <c:pt idx="29">
                  <c:v>-0.11803751420518077</c:v>
                </c:pt>
                <c:pt idx="30">
                  <c:v>-1.4460401826641864</c:v>
                </c:pt>
                <c:pt idx="31">
                  <c:v>-2.7893472461735551</c:v>
                </c:pt>
                <c:pt idx="32">
                  <c:v>-4.1468781593928767</c:v>
                </c:pt>
                <c:pt idx="33">
                  <c:v>-5.5233394853457307</c:v>
                </c:pt>
                <c:pt idx="34">
                  <c:v>-6.9080739329561931</c:v>
                </c:pt>
                <c:pt idx="35">
                  <c:v>-8.3096467333401272</c:v>
                </c:pt>
                <c:pt idx="36">
                  <c:v>-9.7159138984243825</c:v>
                </c:pt>
                <c:pt idx="37">
                  <c:v>-11.145262156191592</c:v>
                </c:pt>
                <c:pt idx="38">
                  <c:v>-12.573674480900412</c:v>
                </c:pt>
                <c:pt idx="39">
                  <c:v>-14.013720755683167</c:v>
                </c:pt>
                <c:pt idx="40">
                  <c:v>-15.471394419905643</c:v>
                </c:pt>
                <c:pt idx="41">
                  <c:v>-16.924485032519275</c:v>
                </c:pt>
                <c:pt idx="42">
                  <c:v>-18.389519751531573</c:v>
                </c:pt>
                <c:pt idx="43">
                  <c:v>-19.870570300882726</c:v>
                </c:pt>
                <c:pt idx="44">
                  <c:v>-21.344977883910047</c:v>
                </c:pt>
                <c:pt idx="45">
                  <c:v>-22.828803651003632</c:v>
                </c:pt>
                <c:pt idx="46">
                  <c:v>-24.32907743429238</c:v>
                </c:pt>
                <c:pt idx="47">
                  <c:v>-25.817435623686301</c:v>
                </c:pt>
                <c:pt idx="48">
                  <c:v>-27.322682244899397</c:v>
                </c:pt>
                <c:pt idx="49">
                  <c:v>-28.830150073963779</c:v>
                </c:pt>
                <c:pt idx="50">
                  <c:v>-30.335072256406303</c:v>
                </c:pt>
                <c:pt idx="51">
                  <c:v>-31.850055201083023</c:v>
                </c:pt>
                <c:pt idx="52">
                  <c:v>-33.370221121469861</c:v>
                </c:pt>
                <c:pt idx="53">
                  <c:v>-34.883887209698166</c:v>
                </c:pt>
                <c:pt idx="54">
                  <c:v>-36.40624722269623</c:v>
                </c:pt>
                <c:pt idx="55">
                  <c:v>-37.926125010179796</c:v>
                </c:pt>
                <c:pt idx="56">
                  <c:v>-39.455872170477832</c:v>
                </c:pt>
                <c:pt idx="57">
                  <c:v>-40.974255241758854</c:v>
                </c:pt>
                <c:pt idx="58">
                  <c:v>-42.507594364236915</c:v>
                </c:pt>
                <c:pt idx="59">
                  <c:v>-44.027656930697056</c:v>
                </c:pt>
                <c:pt idx="60">
                  <c:v>-45.55797573728487</c:v>
                </c:pt>
                <c:pt idx="61">
                  <c:v>-47.085544032623858</c:v>
                </c:pt>
                <c:pt idx="62">
                  <c:v>-48.60876824766229</c:v>
                </c:pt>
                <c:pt idx="63">
                  <c:v>-50.131994614325848</c:v>
                </c:pt>
                <c:pt idx="64">
                  <c:v>-51.657630004964112</c:v>
                </c:pt>
                <c:pt idx="65">
                  <c:v>-53.182404508476608</c:v>
                </c:pt>
                <c:pt idx="66">
                  <c:v>-54.696011274842931</c:v>
                </c:pt>
                <c:pt idx="67">
                  <c:v>-56.219864491083321</c:v>
                </c:pt>
                <c:pt idx="68">
                  <c:v>-57.734361097690112</c:v>
                </c:pt>
                <c:pt idx="69">
                  <c:v>-59.241528657351019</c:v>
                </c:pt>
                <c:pt idx="70">
                  <c:v>-60.75191167432758</c:v>
                </c:pt>
                <c:pt idx="71">
                  <c:v>-62.262883480619927</c:v>
                </c:pt>
                <c:pt idx="72">
                  <c:v>-63.765393970342778</c:v>
                </c:pt>
                <c:pt idx="73">
                  <c:v>-65.263092406776877</c:v>
                </c:pt>
                <c:pt idx="74">
                  <c:v>-66.760781858154019</c:v>
                </c:pt>
                <c:pt idx="75">
                  <c:v>-68.247156719866524</c:v>
                </c:pt>
                <c:pt idx="76">
                  <c:v>-69.740233699855153</c:v>
                </c:pt>
                <c:pt idx="77">
                  <c:v>-71.219046091445236</c:v>
                </c:pt>
                <c:pt idx="78">
                  <c:v>-72.692582550898052</c:v>
                </c:pt>
                <c:pt idx="79">
                  <c:v>-74.171889330635125</c:v>
                </c:pt>
                <c:pt idx="80">
                  <c:v>-75.636191065515206</c:v>
                </c:pt>
                <c:pt idx="81">
                  <c:v>-77.100654111378006</c:v>
                </c:pt>
                <c:pt idx="82">
                  <c:v>-78.555867119940601</c:v>
                </c:pt>
                <c:pt idx="83">
                  <c:v>-80.007108633118946</c:v>
                </c:pt>
                <c:pt idx="84">
                  <c:v>-81.461768429761577</c:v>
                </c:pt>
                <c:pt idx="85">
                  <c:v>-82.896469296890189</c:v>
                </c:pt>
                <c:pt idx="86">
                  <c:v>-84.337037095467622</c:v>
                </c:pt>
                <c:pt idx="87">
                  <c:v>-85.772146198579875</c:v>
                </c:pt>
              </c:numCache>
            </c:numRef>
          </c:xVal>
          <c:yVal>
            <c:numRef>
              <c:f>'Geo. GR'!$Y$2:$Y$90</c:f>
              <c:numCache>
                <c:formatCode>General</c:formatCode>
                <c:ptCount val="89"/>
                <c:pt idx="0">
                  <c:v>-36.763355857451224</c:v>
                </c:pt>
                <c:pt idx="1">
                  <c:v>-37.57197691349964</c:v>
                </c:pt>
                <c:pt idx="2">
                  <c:v>-38.425867792963466</c:v>
                </c:pt>
                <c:pt idx="3">
                  <c:v>-39.066427356190424</c:v>
                </c:pt>
                <c:pt idx="4">
                  <c:v>-39.512018450408455</c:v>
                </c:pt>
                <c:pt idx="5">
                  <c:v>-39.747134148116274</c:v>
                </c:pt>
                <c:pt idx="6">
                  <c:v>-39.843311548809595</c:v>
                </c:pt>
                <c:pt idx="7">
                  <c:v>-39.809175756605413</c:v>
                </c:pt>
                <c:pt idx="8">
                  <c:v>-39.688187692948901</c:v>
                </c:pt>
                <c:pt idx="9">
                  <c:v>-39.503257035803969</c:v>
                </c:pt>
                <c:pt idx="10">
                  <c:v>-39.299038992022446</c:v>
                </c:pt>
                <c:pt idx="11">
                  <c:v>-39.062968948496703</c:v>
                </c:pt>
                <c:pt idx="12">
                  <c:v>-38.824803545607878</c:v>
                </c:pt>
                <c:pt idx="13">
                  <c:v>-38.595702942326433</c:v>
                </c:pt>
                <c:pt idx="14">
                  <c:v>-38.378223717002271</c:v>
                </c:pt>
                <c:pt idx="15">
                  <c:v>-38.178500793366602</c:v>
                </c:pt>
                <c:pt idx="16">
                  <c:v>-38.001756825808108</c:v>
                </c:pt>
                <c:pt idx="17">
                  <c:v>-37.848248285273989</c:v>
                </c:pt>
                <c:pt idx="18">
                  <c:v>-37.718872758493795</c:v>
                </c:pt>
                <c:pt idx="19">
                  <c:v>-37.615195502826751</c:v>
                </c:pt>
                <c:pt idx="20">
                  <c:v>-37.536349362222396</c:v>
                </c:pt>
                <c:pt idx="21">
                  <c:v>-37.480235412555807</c:v>
                </c:pt>
                <c:pt idx="22">
                  <c:v>-37.445262956218137</c:v>
                </c:pt>
                <c:pt idx="23">
                  <c:v>-37.429807583244198</c:v>
                </c:pt>
                <c:pt idx="24">
                  <c:v>-37.432509023618117</c:v>
                </c:pt>
                <c:pt idx="25">
                  <c:v>-37.449030176942024</c:v>
                </c:pt>
                <c:pt idx="26">
                  <c:v>-37.482504705381729</c:v>
                </c:pt>
                <c:pt idx="27">
                  <c:v>-37.526860426666872</c:v>
                </c:pt>
                <c:pt idx="28">
                  <c:v>-37.580090556948456</c:v>
                </c:pt>
                <c:pt idx="29">
                  <c:v>-37.641185172629619</c:v>
                </c:pt>
                <c:pt idx="30">
                  <c:v>-37.709900591971071</c:v>
                </c:pt>
                <c:pt idx="31">
                  <c:v>-37.781557479110852</c:v>
                </c:pt>
                <c:pt idx="32">
                  <c:v>-37.855575130275263</c:v>
                </c:pt>
                <c:pt idx="33">
                  <c:v>-37.931265888103972</c:v>
                </c:pt>
                <c:pt idx="34">
                  <c:v>-38.005097144266529</c:v>
                </c:pt>
                <c:pt idx="35">
                  <c:v>-38.077860910443881</c:v>
                </c:pt>
                <c:pt idx="36">
                  <c:v>-38.146217780126008</c:v>
                </c:pt>
                <c:pt idx="37">
                  <c:v>-38.211944334074744</c:v>
                </c:pt>
                <c:pt idx="38">
                  <c:v>-38.26877249827038</c:v>
                </c:pt>
                <c:pt idx="39">
                  <c:v>-38.320032504122807</c:v>
                </c:pt>
                <c:pt idx="40">
                  <c:v>-38.363982297261821</c:v>
                </c:pt>
                <c:pt idx="41">
                  <c:v>-38.396214720617607</c:v>
                </c:pt>
                <c:pt idx="42">
                  <c:v>-38.420296189397121</c:v>
                </c:pt>
                <c:pt idx="43">
                  <c:v>-38.433508926666946</c:v>
                </c:pt>
                <c:pt idx="44">
                  <c:v>-38.432334570398439</c:v>
                </c:pt>
                <c:pt idx="45">
                  <c:v>-38.420911943310664</c:v>
                </c:pt>
                <c:pt idx="46">
                  <c:v>-38.39628593329055</c:v>
                </c:pt>
                <c:pt idx="47">
                  <c:v>-38.355479198373175</c:v>
                </c:pt>
                <c:pt idx="48">
                  <c:v>-38.302611606174665</c:v>
                </c:pt>
                <c:pt idx="49">
                  <c:v>-38.232526933106996</c:v>
                </c:pt>
                <c:pt idx="50">
                  <c:v>-38.146619550439276</c:v>
                </c:pt>
                <c:pt idx="51">
                  <c:v>-38.045363748291948</c:v>
                </c:pt>
                <c:pt idx="52">
                  <c:v>-37.926622036914885</c:v>
                </c:pt>
                <c:pt idx="53">
                  <c:v>-37.789854648248124</c:v>
                </c:pt>
                <c:pt idx="54">
                  <c:v>-37.636309983026322</c:v>
                </c:pt>
                <c:pt idx="55">
                  <c:v>-37.464548624724138</c:v>
                </c:pt>
                <c:pt idx="56">
                  <c:v>-37.274543125485991</c:v>
                </c:pt>
                <c:pt idx="57">
                  <c:v>-37.064863919495053</c:v>
                </c:pt>
                <c:pt idx="58">
                  <c:v>-36.83678322465839</c:v>
                </c:pt>
                <c:pt idx="59">
                  <c:v>-36.588615007772731</c:v>
                </c:pt>
                <c:pt idx="60">
                  <c:v>-36.321466663573631</c:v>
                </c:pt>
                <c:pt idx="61">
                  <c:v>-36.033216653366928</c:v>
                </c:pt>
                <c:pt idx="62">
                  <c:v>-35.725082801528963</c:v>
                </c:pt>
                <c:pt idx="63">
                  <c:v>-35.397009885258967</c:v>
                </c:pt>
                <c:pt idx="64">
                  <c:v>-35.048159341224114</c:v>
                </c:pt>
                <c:pt idx="65">
                  <c:v>-34.677601508990293</c:v>
                </c:pt>
                <c:pt idx="66">
                  <c:v>-34.286994065381201</c:v>
                </c:pt>
                <c:pt idx="67">
                  <c:v>-33.874651534848809</c:v>
                </c:pt>
                <c:pt idx="68">
                  <c:v>-33.44023080854479</c:v>
                </c:pt>
                <c:pt idx="69">
                  <c:v>-32.986376241902413</c:v>
                </c:pt>
                <c:pt idx="70">
                  <c:v>-32.51078097343067</c:v>
                </c:pt>
                <c:pt idx="71">
                  <c:v>-32.012089633644578</c:v>
                </c:pt>
                <c:pt idx="72">
                  <c:v>-31.491681284749902</c:v>
                </c:pt>
                <c:pt idx="73">
                  <c:v>-30.94999216751604</c:v>
                </c:pt>
                <c:pt idx="74">
                  <c:v>-30.385290915913647</c:v>
                </c:pt>
                <c:pt idx="75">
                  <c:v>-29.800487774563514</c:v>
                </c:pt>
                <c:pt idx="76">
                  <c:v>-29.19084026097195</c:v>
                </c:pt>
                <c:pt idx="77">
                  <c:v>-28.560688531479819</c:v>
                </c:pt>
                <c:pt idx="78">
                  <c:v>-27.909959905644929</c:v>
                </c:pt>
                <c:pt idx="79">
                  <c:v>-27.233957280086688</c:v>
                </c:pt>
                <c:pt idx="80">
                  <c:v>-26.53797193438912</c:v>
                </c:pt>
                <c:pt idx="81">
                  <c:v>-25.818277468279206</c:v>
                </c:pt>
                <c:pt idx="82">
                  <c:v>-25.077135027724175</c:v>
                </c:pt>
                <c:pt idx="83">
                  <c:v>-24.314630836463952</c:v>
                </c:pt>
                <c:pt idx="84">
                  <c:v>-23.526025508507004</c:v>
                </c:pt>
                <c:pt idx="85">
                  <c:v>-22.71942405772198</c:v>
                </c:pt>
                <c:pt idx="86">
                  <c:v>-21.888329833067335</c:v>
                </c:pt>
                <c:pt idx="87">
                  <c:v>-21.033761907608113</c:v>
                </c:pt>
              </c:numCache>
            </c:numRef>
          </c:yVal>
          <c:smooth val="0"/>
          <c:extLst>
            <c:ext xmlns:c16="http://schemas.microsoft.com/office/drawing/2014/chart" uri="{C3380CC4-5D6E-409C-BE32-E72D297353CC}">
              <c16:uniqueId val="{00000004-B7AE-4EC1-B794-EA7F49FD7AB6}"/>
            </c:ext>
          </c:extLst>
        </c:ser>
        <c:ser>
          <c:idx val="5"/>
          <c:order val="5"/>
          <c:tx>
            <c:v>Tiefster Punkt</c:v>
          </c:tx>
          <c:spPr>
            <a:ln w="28575">
              <a:noFill/>
            </a:ln>
          </c:spPr>
          <c:xVal>
            <c:numRef>
              <c:f>'Geo. GR'!$U$7</c:f>
              <c:numCache>
                <c:formatCode>General</c:formatCode>
                <c:ptCount val="1"/>
                <c:pt idx="0">
                  <c:v>18.778284676482876</c:v>
                </c:pt>
              </c:numCache>
            </c:numRef>
          </c:xVal>
          <c:yVal>
            <c:numRef>
              <c:f>'Geo. GR'!$T$2</c:f>
              <c:numCache>
                <c:formatCode>General</c:formatCode>
                <c:ptCount val="1"/>
                <c:pt idx="0">
                  <c:v>-39.843311548809595</c:v>
                </c:pt>
              </c:numCache>
            </c:numRef>
          </c:yVal>
          <c:smooth val="0"/>
          <c:extLst>
            <c:ext xmlns:c16="http://schemas.microsoft.com/office/drawing/2014/chart" uri="{C3380CC4-5D6E-409C-BE32-E72D297353CC}">
              <c16:uniqueId val="{00000005-B7AE-4EC1-B794-EA7F49FD7AB6}"/>
            </c:ext>
          </c:extLst>
        </c:ser>
        <c:ser>
          <c:idx val="6"/>
          <c:order val="6"/>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6-B7AE-4EC1-B794-EA7F49FD7AB6}"/>
            </c:ext>
          </c:extLst>
        </c:ser>
        <c:dLbls>
          <c:showLegendKey val="0"/>
          <c:showVal val="0"/>
          <c:showCatName val="0"/>
          <c:showSerName val="0"/>
          <c:showPercent val="0"/>
          <c:showBubbleSize val="0"/>
        </c:dLbls>
        <c:axId val="70595328"/>
        <c:axId val="70597248"/>
      </c:scatterChart>
      <c:valAx>
        <c:axId val="70595328"/>
        <c:scaling>
          <c:orientation val="minMax"/>
        </c:scaling>
        <c:delete val="0"/>
        <c:axPos val="b"/>
        <c:title>
          <c:tx>
            <c:rich>
              <a:bodyPr/>
              <a:lstStyle/>
              <a:p>
                <a:pPr>
                  <a:defRPr/>
                </a:pPr>
                <a:r>
                  <a:rPr lang="en-US"/>
                  <a:t>mm</a:t>
                </a:r>
              </a:p>
            </c:rich>
          </c:tx>
          <c:layout>
            <c:manualLayout>
              <c:xMode val="edge"/>
              <c:yMode val="edge"/>
              <c:x val="0.47644301743835421"/>
              <c:y val="0.9210660799752971"/>
            </c:manualLayout>
          </c:layout>
          <c:overlay val="0"/>
        </c:title>
        <c:numFmt formatCode="General" sourceLinked="1"/>
        <c:majorTickMark val="out"/>
        <c:minorTickMark val="none"/>
        <c:tickLblPos val="nextTo"/>
        <c:crossAx val="70597248"/>
        <c:crosses val="autoZero"/>
        <c:crossBetween val="midCat"/>
      </c:valAx>
      <c:valAx>
        <c:axId val="70597248"/>
        <c:scaling>
          <c:orientation val="minMax"/>
          <c:max val="60"/>
          <c:min val="-165"/>
        </c:scaling>
        <c:delete val="0"/>
        <c:axPos val="l"/>
        <c:majorGridlines/>
        <c:title>
          <c:tx>
            <c:rich>
              <a:bodyPr rot="0" vert="horz"/>
              <a:lstStyle/>
              <a:p>
                <a:pPr>
                  <a:defRPr/>
                </a:pPr>
                <a:r>
                  <a:rPr lang="en-US"/>
                  <a:t>mm</a:t>
                </a:r>
              </a:p>
            </c:rich>
          </c:tx>
          <c:layout>
            <c:manualLayout>
              <c:xMode val="edge"/>
              <c:yMode val="edge"/>
              <c:x val="0.78532901833872715"/>
              <c:y val="0.30017658638258465"/>
            </c:manualLayout>
          </c:layout>
          <c:overlay val="0"/>
        </c:title>
        <c:numFmt formatCode="General" sourceLinked="1"/>
        <c:majorTickMark val="out"/>
        <c:minorTickMark val="none"/>
        <c:tickLblPos val="nextTo"/>
        <c:crossAx val="7059532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Standart Feder</a:t>
            </a:r>
          </a:p>
        </c:rich>
      </c:tx>
      <c:overlay val="0"/>
    </c:title>
    <c:autoTitleDeleted val="0"/>
    <c:plotArea>
      <c:layout/>
      <c:scatterChart>
        <c:scatterStyle val="lineMarker"/>
        <c:varyColors val="0"/>
        <c:ser>
          <c:idx val="1"/>
          <c:order val="0"/>
          <c:tx>
            <c:v>Feder</c:v>
          </c:tx>
          <c:spPr>
            <a:ln w="28575">
              <a:noFill/>
            </a:ln>
          </c:spPr>
          <c:yVal>
            <c:numRef>
              <c:f>'Kraft 60 NR'!$AN$2:$AN$89</c:f>
              <c:numCache>
                <c:formatCode>General</c:formatCode>
                <c:ptCount val="88"/>
                <c:pt idx="0">
                  <c:v>-7723.7833798059091</c:v>
                </c:pt>
                <c:pt idx="1">
                  <c:v>-6854.6890400860011</c:v>
                </c:pt>
                <c:pt idx="2">
                  <c:v>-6068.3101086578754</c:v>
                </c:pt>
                <c:pt idx="3">
                  <c:v>-5176.6067475342707</c:v>
                </c:pt>
                <c:pt idx="4">
                  <c:v>-4308.022613486748</c:v>
                </c:pt>
                <c:pt idx="5">
                  <c:v>-3370.5226891028224</c:v>
                </c:pt>
                <c:pt idx="6">
                  <c:v>-2455.0293767655257</c:v>
                </c:pt>
                <c:pt idx="7">
                  <c:v>-1524.5103531473198</c:v>
                </c:pt>
                <c:pt idx="8">
                  <c:v>-536.2964693335382</c:v>
                </c:pt>
                <c:pt idx="9">
                  <c:v>442.21157277420673</c:v>
                </c:pt>
                <c:pt idx="10">
                  <c:v>1414.6175607992081</c:v>
                </c:pt>
                <c:pt idx="11">
                  <c:v>2410.4420799497661</c:v>
                </c:pt>
                <c:pt idx="12">
                  <c:v>3414.522433176473</c:v>
                </c:pt>
                <c:pt idx="13">
                  <c:v>4397.6655505111312</c:v>
                </c:pt>
                <c:pt idx="14">
                  <c:v>5383.6444462879863</c:v>
                </c:pt>
                <c:pt idx="15">
                  <c:v>6371.4033661642443</c:v>
                </c:pt>
                <c:pt idx="16">
                  <c:v>7338.9612793288288</c:v>
                </c:pt>
                <c:pt idx="17">
                  <c:v>8317.8383985073069</c:v>
                </c:pt>
                <c:pt idx="18">
                  <c:v>9283.64638214759</c:v>
                </c:pt>
                <c:pt idx="19">
                  <c:v>10196.017894294599</c:v>
                </c:pt>
                <c:pt idx="20">
                  <c:v>11127.377910114463</c:v>
                </c:pt>
                <c:pt idx="21">
                  <c:v>12060.604728552153</c:v>
                </c:pt>
                <c:pt idx="22">
                  <c:v>13002.139490793665</c:v>
                </c:pt>
                <c:pt idx="23">
                  <c:v>13898.835982273118</c:v>
                </c:pt>
                <c:pt idx="24">
                  <c:v>14770.941724346207</c:v>
                </c:pt>
                <c:pt idx="25">
                  <c:v>15687.748693051673</c:v>
                </c:pt>
                <c:pt idx="26">
                  <c:v>16540.123709075116</c:v>
                </c:pt>
                <c:pt idx="27">
                  <c:v>17411.136536946968</c:v>
                </c:pt>
                <c:pt idx="28">
                  <c:v>18238.942621968523</c:v>
                </c:pt>
                <c:pt idx="29">
                  <c:v>19088.360335494155</c:v>
                </c:pt>
                <c:pt idx="30">
                  <c:v>19911.004003712969</c:v>
                </c:pt>
                <c:pt idx="31">
                  <c:v>20717.515621171533</c:v>
                </c:pt>
                <c:pt idx="32">
                  <c:v>21516.838103005088</c:v>
                </c:pt>
                <c:pt idx="33">
                  <c:v>22327.123112352016</c:v>
                </c:pt>
                <c:pt idx="34">
                  <c:v>23082.553150871197</c:v>
                </c:pt>
                <c:pt idx="35">
                  <c:v>23855.630083773623</c:v>
                </c:pt>
                <c:pt idx="36">
                  <c:v>24618.784373083996</c:v>
                </c:pt>
                <c:pt idx="37">
                  <c:v>25351.597779282547</c:v>
                </c:pt>
                <c:pt idx="38">
                  <c:v>26083.648268434597</c:v>
                </c:pt>
                <c:pt idx="39">
                  <c:v>26801.358071714796</c:v>
                </c:pt>
                <c:pt idx="40">
                  <c:v>27506.150042498077</c:v>
                </c:pt>
                <c:pt idx="41">
                  <c:v>28186.582219128395</c:v>
                </c:pt>
                <c:pt idx="42">
                  <c:v>28880.140713534685</c:v>
                </c:pt>
                <c:pt idx="43">
                  <c:v>29544.90685576839</c:v>
                </c:pt>
                <c:pt idx="44">
                  <c:v>30189.108643344851</c:v>
                </c:pt>
                <c:pt idx="45">
                  <c:v>30845.643327104324</c:v>
                </c:pt>
                <c:pt idx="46">
                  <c:v>31448.671296387347</c:v>
                </c:pt>
                <c:pt idx="47">
                  <c:v>32048.772800646464</c:v>
                </c:pt>
                <c:pt idx="48">
                  <c:v>32684.474561205006</c:v>
                </c:pt>
                <c:pt idx="49">
                  <c:v>33234.004390560112</c:v>
                </c:pt>
                <c:pt idx="50">
                  <c:v>33820.883022709677</c:v>
                </c:pt>
                <c:pt idx="51">
                  <c:v>34343.903358137795</c:v>
                </c:pt>
                <c:pt idx="52">
                  <c:v>34917.170595495831</c:v>
                </c:pt>
                <c:pt idx="53">
                  <c:v>35407.235799771901</c:v>
                </c:pt>
                <c:pt idx="54">
                  <c:v>35924.779547262937</c:v>
                </c:pt>
                <c:pt idx="55">
                  <c:v>36397.272752908793</c:v>
                </c:pt>
                <c:pt idx="56">
                  <c:v>36916.181394557061</c:v>
                </c:pt>
                <c:pt idx="57">
                  <c:v>37321.1791507261</c:v>
                </c:pt>
                <c:pt idx="58">
                  <c:v>37808.05574494406</c:v>
                </c:pt>
                <c:pt idx="59">
                  <c:v>38187.061235223882</c:v>
                </c:pt>
                <c:pt idx="60">
                  <c:v>38629.093619007232</c:v>
                </c:pt>
                <c:pt idx="61">
                  <c:v>39007.156048319041</c:v>
                </c:pt>
                <c:pt idx="62">
                  <c:v>39369.085174326508</c:v>
                </c:pt>
                <c:pt idx="63">
                  <c:v>39733.951174829279</c:v>
                </c:pt>
                <c:pt idx="64">
                  <c:v>40032.951454606096</c:v>
                </c:pt>
                <c:pt idx="65">
                  <c:v>40406.74285303121</c:v>
                </c:pt>
                <c:pt idx="66">
                  <c:v>40647.410302144403</c:v>
                </c:pt>
                <c:pt idx="67">
                  <c:v>40977.625945773048</c:v>
                </c:pt>
                <c:pt idx="68">
                  <c:v>41208.033375390565</c:v>
                </c:pt>
                <c:pt idx="69">
                  <c:v>41438.792678429752</c:v>
                </c:pt>
                <c:pt idx="70">
                  <c:v>41666.368874363718</c:v>
                </c:pt>
                <c:pt idx="71">
                  <c:v>41891.309734244664</c:v>
                </c:pt>
                <c:pt idx="72">
                  <c:v>42037.88947552217</c:v>
                </c:pt>
                <c:pt idx="73">
                  <c:v>42206.650397073645</c:v>
                </c:pt>
                <c:pt idx="74">
                  <c:v>42356.48278303253</c:v>
                </c:pt>
                <c:pt idx="75">
                  <c:v>42441.671010111109</c:v>
                </c:pt>
                <c:pt idx="76">
                  <c:v>42547.263586704597</c:v>
                </c:pt>
                <c:pt idx="77">
                  <c:v>42614.769058517588</c:v>
                </c:pt>
                <c:pt idx="78">
                  <c:v>42635.542872825579</c:v>
                </c:pt>
                <c:pt idx="79">
                  <c:v>42638.027537680253</c:v>
                </c:pt>
                <c:pt idx="80">
                  <c:v>42638.577301223602</c:v>
                </c:pt>
                <c:pt idx="81">
                  <c:v>42635.330131290517</c:v>
                </c:pt>
                <c:pt idx="82">
                  <c:v>42521.111280440811</c:v>
                </c:pt>
                <c:pt idx="83">
                  <c:v>42410.820906596666</c:v>
                </c:pt>
                <c:pt idx="84">
                  <c:v>42365.041742961097</c:v>
                </c:pt>
                <c:pt idx="85">
                  <c:v>42125.245062651666</c:v>
                </c:pt>
                <c:pt idx="86">
                  <c:v>41938.391086104064</c:v>
                </c:pt>
                <c:pt idx="87">
                  <c:v>41743.155695507128</c:v>
                </c:pt>
              </c:numCache>
            </c:numRef>
          </c:yVal>
          <c:smooth val="0"/>
          <c:extLst>
            <c:ext xmlns:c16="http://schemas.microsoft.com/office/drawing/2014/chart" uri="{C3380CC4-5D6E-409C-BE32-E72D297353CC}">
              <c16:uniqueId val="{00000000-6A5B-4A59-8D44-E5870561DD5A}"/>
            </c:ext>
          </c:extLst>
        </c:ser>
        <c:ser>
          <c:idx val="2"/>
          <c:order val="1"/>
          <c:tx>
            <c:v>Türe</c:v>
          </c:tx>
          <c:spPr>
            <a:ln w="28575">
              <a:noFill/>
            </a:ln>
          </c:spPr>
          <c:yVal>
            <c:numRef>
              <c:f>'Kraft 60 NR'!$AO$2:$AO$89</c:f>
              <c:numCache>
                <c:formatCode>General</c:formatCode>
                <c:ptCount val="88"/>
                <c:pt idx="0">
                  <c:v>-2801.4848369339979</c:v>
                </c:pt>
                <c:pt idx="1">
                  <c:v>-2657.0143299230413</c:v>
                </c:pt>
                <c:pt idx="2">
                  <c:v>-2461.3389938356422</c:v>
                </c:pt>
                <c:pt idx="3">
                  <c:v>-2240.1674026741184</c:v>
                </c:pt>
                <c:pt idx="4">
                  <c:v>-1976.876834256022</c:v>
                </c:pt>
                <c:pt idx="5">
                  <c:v>-1681.4722012239729</c:v>
                </c:pt>
                <c:pt idx="6">
                  <c:v>-1347.7219221455546</c:v>
                </c:pt>
                <c:pt idx="7">
                  <c:v>-977.64532055095935</c:v>
                </c:pt>
                <c:pt idx="8">
                  <c:v>-593.10032030486843</c:v>
                </c:pt>
                <c:pt idx="9">
                  <c:v>-178.05361409421471</c:v>
                </c:pt>
                <c:pt idx="10">
                  <c:v>250.74397310878015</c:v>
                </c:pt>
                <c:pt idx="11">
                  <c:v>691.18495599783944</c:v>
                </c:pt>
                <c:pt idx="12">
                  <c:v>1140.3039318665467</c:v>
                </c:pt>
                <c:pt idx="13">
                  <c:v>1597.2574700793266</c:v>
                </c:pt>
                <c:pt idx="14">
                  <c:v>2048.8502896966929</c:v>
                </c:pt>
                <c:pt idx="15">
                  <c:v>2505.1790465645313</c:v>
                </c:pt>
                <c:pt idx="16">
                  <c:v>2952.3380146750997</c:v>
                </c:pt>
                <c:pt idx="17">
                  <c:v>3397.2142081550674</c:v>
                </c:pt>
                <c:pt idx="18">
                  <c:v>3835.4007567295812</c:v>
                </c:pt>
                <c:pt idx="19">
                  <c:v>4265.1873676762089</c:v>
                </c:pt>
                <c:pt idx="20">
                  <c:v>4683.7314347854226</c:v>
                </c:pt>
                <c:pt idx="21">
                  <c:v>5098.9967434354458</c:v>
                </c:pt>
                <c:pt idx="22">
                  <c:v>5503.7661411305035</c:v>
                </c:pt>
                <c:pt idx="23">
                  <c:v>5900.1047660408749</c:v>
                </c:pt>
                <c:pt idx="24">
                  <c:v>6282.7370760221838</c:v>
                </c:pt>
                <c:pt idx="25">
                  <c:v>6664.1134400907458</c:v>
                </c:pt>
                <c:pt idx="26">
                  <c:v>7030.597468366971</c:v>
                </c:pt>
                <c:pt idx="27">
                  <c:v>7388.7249945316944</c:v>
                </c:pt>
                <c:pt idx="28">
                  <c:v>7741.5608833109854</c:v>
                </c:pt>
                <c:pt idx="29">
                  <c:v>8085.8772850913183</c:v>
                </c:pt>
                <c:pt idx="30">
                  <c:v>8418.1745583295797</c:v>
                </c:pt>
                <c:pt idx="31">
                  <c:v>8745.2951340199234</c:v>
                </c:pt>
                <c:pt idx="32">
                  <c:v>9066.5867672069489</c:v>
                </c:pt>
                <c:pt idx="33">
                  <c:v>9375.8207299102687</c:v>
                </c:pt>
                <c:pt idx="34">
                  <c:v>9682.8779355365514</c:v>
                </c:pt>
                <c:pt idx="35">
                  <c:v>9980.7365551355724</c:v>
                </c:pt>
                <c:pt idx="36">
                  <c:v>10271.421733200712</c:v>
                </c:pt>
                <c:pt idx="37">
                  <c:v>10554.937139315827</c:v>
                </c:pt>
                <c:pt idx="38">
                  <c:v>10833.930366956589</c:v>
                </c:pt>
                <c:pt idx="39">
                  <c:v>11106.703945207044</c:v>
                </c:pt>
                <c:pt idx="40">
                  <c:v>11368.748884467257</c:v>
                </c:pt>
                <c:pt idx="41">
                  <c:v>11632.224461743843</c:v>
                </c:pt>
                <c:pt idx="42">
                  <c:v>11882.012284035638</c:v>
                </c:pt>
                <c:pt idx="43">
                  <c:v>12127.181472665177</c:v>
                </c:pt>
                <c:pt idx="44">
                  <c:v>12371.768643922585</c:v>
                </c:pt>
                <c:pt idx="45">
                  <c:v>12604.363261773018</c:v>
                </c:pt>
                <c:pt idx="46">
                  <c:v>12834.089020795071</c:v>
                </c:pt>
                <c:pt idx="47">
                  <c:v>13060.968953990523</c:v>
                </c:pt>
                <c:pt idx="48">
                  <c:v>13273.254347142902</c:v>
                </c:pt>
                <c:pt idx="49">
                  <c:v>13487.938739130361</c:v>
                </c:pt>
                <c:pt idx="50">
                  <c:v>13692.528175234696</c:v>
                </c:pt>
                <c:pt idx="51">
                  <c:v>13895.870384577176</c:v>
                </c:pt>
                <c:pt idx="52">
                  <c:v>14087.502695754665</c:v>
                </c:pt>
                <c:pt idx="53">
                  <c:v>14278.417533483382</c:v>
                </c:pt>
                <c:pt idx="54">
                  <c:v>14461.507410148823</c:v>
                </c:pt>
                <c:pt idx="55">
                  <c:v>14641.704428771516</c:v>
                </c:pt>
                <c:pt idx="56">
                  <c:v>14809.459713832013</c:v>
                </c:pt>
                <c:pt idx="57">
                  <c:v>14980.994935615628</c:v>
                </c:pt>
                <c:pt idx="58">
                  <c:v>15137.621969369915</c:v>
                </c:pt>
                <c:pt idx="59">
                  <c:v>15296.785313935088</c:v>
                </c:pt>
                <c:pt idx="60">
                  <c:v>15444.387701792468</c:v>
                </c:pt>
                <c:pt idx="61">
                  <c:v>15588.37531601011</c:v>
                </c:pt>
                <c:pt idx="62">
                  <c:v>15726.876345980179</c:v>
                </c:pt>
                <c:pt idx="63">
                  <c:v>15860.763545672633</c:v>
                </c:pt>
                <c:pt idx="64">
                  <c:v>15987.995413079179</c:v>
                </c:pt>
                <c:pt idx="65">
                  <c:v>16105.577365498837</c:v>
                </c:pt>
                <c:pt idx="66">
                  <c:v>16225.899002186336</c:v>
                </c:pt>
                <c:pt idx="67">
                  <c:v>16331.229560621448</c:v>
                </c:pt>
                <c:pt idx="68">
                  <c:v>16438.533094810788</c:v>
                </c:pt>
                <c:pt idx="69">
                  <c:v>16536.997101504166</c:v>
                </c:pt>
                <c:pt idx="70">
                  <c:v>16627.985932401982</c:v>
                </c:pt>
                <c:pt idx="71">
                  <c:v>16714.05413263839</c:v>
                </c:pt>
                <c:pt idx="72">
                  <c:v>16794.98169026195</c:v>
                </c:pt>
                <c:pt idx="73">
                  <c:v>16870.48426178642</c:v>
                </c:pt>
                <c:pt idx="74">
                  <c:v>16938.016654150953</c:v>
                </c:pt>
                <c:pt idx="75">
                  <c:v>17003.431772737847</c:v>
                </c:pt>
                <c:pt idx="76">
                  <c:v>17057.583513359557</c:v>
                </c:pt>
                <c:pt idx="77">
                  <c:v>17109.32244971504</c:v>
                </c:pt>
                <c:pt idx="78">
                  <c:v>17156.216178063391</c:v>
                </c:pt>
                <c:pt idx="79">
                  <c:v>17194.515077198415</c:v>
                </c:pt>
                <c:pt idx="80">
                  <c:v>17227.237788517257</c:v>
                </c:pt>
                <c:pt idx="81">
                  <c:v>17252.323364948199</c:v>
                </c:pt>
                <c:pt idx="82">
                  <c:v>17274.46487290378</c:v>
                </c:pt>
                <c:pt idx="83">
                  <c:v>17291.239577028082</c:v>
                </c:pt>
                <c:pt idx="84">
                  <c:v>17294.410655487372</c:v>
                </c:pt>
                <c:pt idx="85">
                  <c:v>17299.927694408911</c:v>
                </c:pt>
                <c:pt idx="86">
                  <c:v>17294.980526079846</c:v>
                </c:pt>
                <c:pt idx="87">
                  <c:v>17281.346646700156</c:v>
                </c:pt>
              </c:numCache>
            </c:numRef>
          </c:yVal>
          <c:smooth val="0"/>
          <c:extLst>
            <c:ext xmlns:c16="http://schemas.microsoft.com/office/drawing/2014/chart" uri="{C3380CC4-5D6E-409C-BE32-E72D297353CC}">
              <c16:uniqueId val="{00000001-6A5B-4A59-8D44-E5870561DD5A}"/>
            </c:ext>
          </c:extLst>
        </c:ser>
        <c:ser>
          <c:idx val="3"/>
          <c:order val="2"/>
          <c:tx>
            <c:v>Dekor</c:v>
          </c:tx>
          <c:spPr>
            <a:ln w="28575">
              <a:noFill/>
            </a:ln>
          </c:spPr>
          <c:yVal>
            <c:numRef>
              <c:f>'Kraft 60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6A5B-4A59-8D44-E5870561DD5A}"/>
            </c:ext>
          </c:extLst>
        </c:ser>
        <c:ser>
          <c:idx val="4"/>
          <c:order val="3"/>
          <c:tx>
            <c:v>Gewicht</c:v>
          </c:tx>
          <c:spPr>
            <a:ln w="28575">
              <a:noFill/>
            </a:ln>
          </c:spPr>
          <c:yVal>
            <c:numRef>
              <c:f>'Kraft 60 NR'!$AQ$2:$AQ$89</c:f>
              <c:numCache>
                <c:formatCode>General</c:formatCode>
                <c:ptCount val="88"/>
                <c:pt idx="0">
                  <c:v>-5400.0065179100657</c:v>
                </c:pt>
                <c:pt idx="1">
                  <c:v>-5056.5455665446625</c:v>
                </c:pt>
                <c:pt idx="2">
                  <c:v>-4545.4931388407495</c:v>
                </c:pt>
                <c:pt idx="3">
                  <c:v>-3951.8334581652616</c:v>
                </c:pt>
                <c:pt idx="4">
                  <c:v>-3220.4830135039265</c:v>
                </c:pt>
                <c:pt idx="5">
                  <c:v>-2384.5198398420916</c:v>
                </c:pt>
                <c:pt idx="6">
                  <c:v>-1423.133114232679</c:v>
                </c:pt>
                <c:pt idx="7">
                  <c:v>-343.19511329108423</c:v>
                </c:pt>
                <c:pt idx="8">
                  <c:v>783.2089456120151</c:v>
                </c:pt>
                <c:pt idx="9">
                  <c:v>2009.4497291913315</c:v>
                </c:pt>
                <c:pt idx="10">
                  <c:v>3280.0962412335489</c:v>
                </c:pt>
                <c:pt idx="11">
                  <c:v>4588.2175373284908</c:v>
                </c:pt>
                <c:pt idx="12">
                  <c:v>5924.2770150606002</c:v>
                </c:pt>
                <c:pt idx="13">
                  <c:v>7285.5754093917121</c:v>
                </c:pt>
                <c:pt idx="14">
                  <c:v>8628.3872944321738</c:v>
                </c:pt>
                <c:pt idx="15">
                  <c:v>9986.3171910897872</c:v>
                </c:pt>
                <c:pt idx="16">
                  <c:v>11313.449842213984</c:v>
                </c:pt>
                <c:pt idx="17">
                  <c:v>12632.678950727444</c:v>
                </c:pt>
                <c:pt idx="18">
                  <c:v>13929.423219600587</c:v>
                </c:pt>
                <c:pt idx="19">
                  <c:v>15198.207007981055</c:v>
                </c:pt>
                <c:pt idx="20">
                  <c:v>16429.525079307627</c:v>
                </c:pt>
                <c:pt idx="21">
                  <c:v>17649.88648316836</c:v>
                </c:pt>
                <c:pt idx="22">
                  <c:v>18835.313360352022</c:v>
                </c:pt>
                <c:pt idx="23">
                  <c:v>19992.678281345172</c:v>
                </c:pt>
                <c:pt idx="24">
                  <c:v>21104.92087243421</c:v>
                </c:pt>
                <c:pt idx="25">
                  <c:v>22212.787299747692</c:v>
                </c:pt>
                <c:pt idx="26">
                  <c:v>23271.630609387706</c:v>
                </c:pt>
                <c:pt idx="27">
                  <c:v>24302.957336759577</c:v>
                </c:pt>
                <c:pt idx="28">
                  <c:v>25316.853673052734</c:v>
                </c:pt>
                <c:pt idx="29">
                  <c:v>26302.697058629943</c:v>
                </c:pt>
                <c:pt idx="30">
                  <c:v>27249.273746282437</c:v>
                </c:pt>
                <c:pt idx="31">
                  <c:v>28178.79829941241</c:v>
                </c:pt>
                <c:pt idx="32">
                  <c:v>29089.351105619018</c:v>
                </c:pt>
                <c:pt idx="33">
                  <c:v>29960.433987366814</c:v>
                </c:pt>
                <c:pt idx="34">
                  <c:v>30824.564132412288</c:v>
                </c:pt>
                <c:pt idx="35">
                  <c:v>31658.860206480738</c:v>
                </c:pt>
                <c:pt idx="36">
                  <c:v>32469.910387487835</c:v>
                </c:pt>
                <c:pt idx="37">
                  <c:v>33257.729050772054</c:v>
                </c:pt>
                <c:pt idx="38">
                  <c:v>34031.100976136309</c:v>
                </c:pt>
                <c:pt idx="39">
                  <c:v>34784.518628691323</c:v>
                </c:pt>
                <c:pt idx="40">
                  <c:v>35503.066945063882</c:v>
                </c:pt>
                <c:pt idx="41">
                  <c:v>36227.06195638272</c:v>
                </c:pt>
                <c:pt idx="42">
                  <c:v>36906.676316243982</c:v>
                </c:pt>
                <c:pt idx="43">
                  <c:v>37571.60520051013</c:v>
                </c:pt>
                <c:pt idx="44">
                  <c:v>38235.280925299674</c:v>
                </c:pt>
                <c:pt idx="45">
                  <c:v>38860.458007875386</c:v>
                </c:pt>
                <c:pt idx="46">
                  <c:v>39476.707964763853</c:v>
                </c:pt>
                <c:pt idx="47">
                  <c:v>40084.632118749614</c:v>
                </c:pt>
                <c:pt idx="48">
                  <c:v>40645.571117554391</c:v>
                </c:pt>
                <c:pt idx="49">
                  <c:v>41214.993120782616</c:v>
                </c:pt>
                <c:pt idx="50">
                  <c:v>41752.385870119935</c:v>
                </c:pt>
                <c:pt idx="51">
                  <c:v>42286.491392440235</c:v>
                </c:pt>
                <c:pt idx="52">
                  <c:v>42783.253032632958</c:v>
                </c:pt>
                <c:pt idx="53">
                  <c:v>43278.695383183418</c:v>
                </c:pt>
                <c:pt idx="54">
                  <c:v>43749.581125503544</c:v>
                </c:pt>
                <c:pt idx="55">
                  <c:v>44211.988585244886</c:v>
                </c:pt>
                <c:pt idx="56">
                  <c:v>44634.872924620919</c:v>
                </c:pt>
                <c:pt idx="57">
                  <c:v>45071.162153866928</c:v>
                </c:pt>
                <c:pt idx="58">
                  <c:v>45459.887773827431</c:v>
                </c:pt>
                <c:pt idx="59">
                  <c:v>45858.152490290064</c:v>
                </c:pt>
                <c:pt idx="60">
                  <c:v>46219.869031452588</c:v>
                </c:pt>
                <c:pt idx="61">
                  <c:v>46570.958397887749</c:v>
                </c:pt>
                <c:pt idx="62">
                  <c:v>46905.563886010124</c:v>
                </c:pt>
                <c:pt idx="63">
                  <c:v>47226.407171849169</c:v>
                </c:pt>
                <c:pt idx="64">
                  <c:v>47526.769857886728</c:v>
                </c:pt>
                <c:pt idx="65">
                  <c:v>47797.174389085412</c:v>
                </c:pt>
                <c:pt idx="66">
                  <c:v>48077.940077360574</c:v>
                </c:pt>
                <c:pt idx="67">
                  <c:v>48311.172627122003</c:v>
                </c:pt>
                <c:pt idx="68">
                  <c:v>48552.393643886782</c:v>
                </c:pt>
                <c:pt idx="69">
                  <c:v>48766.399805881752</c:v>
                </c:pt>
                <c:pt idx="70">
                  <c:v>48957.380114632164</c:v>
                </c:pt>
                <c:pt idx="71">
                  <c:v>49133.891823887549</c:v>
                </c:pt>
                <c:pt idx="72">
                  <c:v>49295.284983753183</c:v>
                </c:pt>
                <c:pt idx="73">
                  <c:v>49440.776622681282</c:v>
                </c:pt>
                <c:pt idx="74">
                  <c:v>49561.763875237375</c:v>
                </c:pt>
                <c:pt idx="75">
                  <c:v>49677.73498740467</c:v>
                </c:pt>
                <c:pt idx="76">
                  <c:v>49758.4404838216</c:v>
                </c:pt>
                <c:pt idx="77">
                  <c:v>49833.307753822635</c:v>
                </c:pt>
                <c:pt idx="78">
                  <c:v>49894.107410443234</c:v>
                </c:pt>
                <c:pt idx="79">
                  <c:v>49928.499791168506</c:v>
                </c:pt>
                <c:pt idx="80">
                  <c:v>49946.870404247675</c:v>
                </c:pt>
                <c:pt idx="81">
                  <c:v>49942.061814901354</c:v>
                </c:pt>
                <c:pt idx="82">
                  <c:v>49929.516178979204</c:v>
                </c:pt>
                <c:pt idx="83">
                  <c:v>49901.489660197578</c:v>
                </c:pt>
                <c:pt idx="84">
                  <c:v>49830.875626703652</c:v>
                </c:pt>
                <c:pt idx="85">
                  <c:v>49770.084028900237</c:v>
                </c:pt>
                <c:pt idx="86">
                  <c:v>49677.038756056267</c:v>
                </c:pt>
                <c:pt idx="87">
                  <c:v>49557.661176940077</c:v>
                </c:pt>
              </c:numCache>
            </c:numRef>
          </c:yVal>
          <c:smooth val="0"/>
          <c:extLst>
            <c:ext xmlns:c16="http://schemas.microsoft.com/office/drawing/2014/chart" uri="{C3380CC4-5D6E-409C-BE32-E72D297353CC}">
              <c16:uniqueId val="{00000003-6A5B-4A59-8D44-E5870561DD5A}"/>
            </c:ext>
          </c:extLst>
        </c:ser>
        <c:ser>
          <c:idx val="0"/>
          <c:order val="4"/>
          <c:tx>
            <c:v>Gesamt</c:v>
          </c:tx>
          <c:spPr>
            <a:ln w="28575">
              <a:noFill/>
            </a:ln>
          </c:spPr>
          <c:yVal>
            <c:numRef>
              <c:f>'Kraft 60 NR'!$AR$2:$AR$89</c:f>
              <c:numCache>
                <c:formatCode>General</c:formatCode>
                <c:ptCount val="88"/>
                <c:pt idx="0">
                  <c:v>2323.7768618958435</c:v>
                </c:pt>
                <c:pt idx="1">
                  <c:v>1798.1434735413386</c:v>
                </c:pt>
                <c:pt idx="2">
                  <c:v>1522.8169698171259</c:v>
                </c:pt>
                <c:pt idx="3">
                  <c:v>1224.773289369009</c:v>
                </c:pt>
                <c:pt idx="4">
                  <c:v>1087.5395999828215</c:v>
                </c:pt>
                <c:pt idx="5">
                  <c:v>986.00284926073073</c:v>
                </c:pt>
                <c:pt idx="6">
                  <c:v>1031.8962625328468</c:v>
                </c:pt>
                <c:pt idx="7">
                  <c:v>1181.3152398562356</c:v>
                </c:pt>
                <c:pt idx="8">
                  <c:v>1319.5054149455532</c:v>
                </c:pt>
                <c:pt idx="9">
                  <c:v>1567.2381564171246</c:v>
                </c:pt>
                <c:pt idx="10">
                  <c:v>1865.4786804343407</c:v>
                </c:pt>
                <c:pt idx="11">
                  <c:v>2177.7754573787247</c:v>
                </c:pt>
                <c:pt idx="12">
                  <c:v>2509.7545818841272</c:v>
                </c:pt>
                <c:pt idx="13">
                  <c:v>2887.9098588805809</c:v>
                </c:pt>
                <c:pt idx="14">
                  <c:v>3244.7428481441875</c:v>
                </c:pt>
                <c:pt idx="15">
                  <c:v>3614.9138249255429</c:v>
                </c:pt>
                <c:pt idx="16">
                  <c:v>3974.4885628851553</c:v>
                </c:pt>
                <c:pt idx="17">
                  <c:v>4314.8405522201374</c:v>
                </c:pt>
                <c:pt idx="18">
                  <c:v>4645.7768374529969</c:v>
                </c:pt>
                <c:pt idx="19">
                  <c:v>5002.189113686456</c:v>
                </c:pt>
                <c:pt idx="20">
                  <c:v>5302.1471691931638</c:v>
                </c:pt>
                <c:pt idx="21">
                  <c:v>5589.2817546162078</c:v>
                </c:pt>
                <c:pt idx="22">
                  <c:v>5833.1738695583572</c:v>
                </c:pt>
                <c:pt idx="23">
                  <c:v>6093.8422990720537</c:v>
                </c:pt>
                <c:pt idx="24">
                  <c:v>6333.9791480880031</c:v>
                </c:pt>
                <c:pt idx="25">
                  <c:v>6525.0386066960182</c:v>
                </c:pt>
                <c:pt idx="26">
                  <c:v>6731.50690031259</c:v>
                </c:pt>
                <c:pt idx="27">
                  <c:v>6891.820799812609</c:v>
                </c:pt>
                <c:pt idx="28">
                  <c:v>7077.9110510842111</c:v>
                </c:pt>
                <c:pt idx="29">
                  <c:v>7214.3367231357879</c:v>
                </c:pt>
                <c:pt idx="30">
                  <c:v>7338.2697425694678</c:v>
                </c:pt>
                <c:pt idx="31">
                  <c:v>7461.2826782408774</c:v>
                </c:pt>
                <c:pt idx="32">
                  <c:v>7572.5130026139304</c:v>
                </c:pt>
                <c:pt idx="33">
                  <c:v>7633.3108750147985</c:v>
                </c:pt>
                <c:pt idx="34">
                  <c:v>7742.0109815410906</c:v>
                </c:pt>
                <c:pt idx="35">
                  <c:v>7803.2301227071148</c:v>
                </c:pt>
                <c:pt idx="36">
                  <c:v>7851.1260144038388</c:v>
                </c:pt>
                <c:pt idx="37">
                  <c:v>7906.1312714895066</c:v>
                </c:pt>
                <c:pt idx="38">
                  <c:v>7947.4527077017119</c:v>
                </c:pt>
                <c:pt idx="39">
                  <c:v>7983.160556976527</c:v>
                </c:pt>
                <c:pt idx="40">
                  <c:v>7996.9169025658048</c:v>
                </c:pt>
                <c:pt idx="41">
                  <c:v>8040.4797372543253</c:v>
                </c:pt>
                <c:pt idx="42">
                  <c:v>8026.5356027092967</c:v>
                </c:pt>
                <c:pt idx="43">
                  <c:v>8026.6983447417406</c:v>
                </c:pt>
                <c:pt idx="44">
                  <c:v>8046.1722819548231</c:v>
                </c:pt>
                <c:pt idx="45">
                  <c:v>8014.8146807710618</c:v>
                </c:pt>
                <c:pt idx="46">
                  <c:v>8028.036668376506</c:v>
                </c:pt>
                <c:pt idx="47">
                  <c:v>8035.8593181031501</c:v>
                </c:pt>
                <c:pt idx="48">
                  <c:v>7961.0965563493846</c:v>
                </c:pt>
                <c:pt idx="49">
                  <c:v>7980.9887302225034</c:v>
                </c:pt>
                <c:pt idx="50">
                  <c:v>7931.5028474102583</c:v>
                </c:pt>
                <c:pt idx="51">
                  <c:v>7942.5880343024401</c:v>
                </c:pt>
                <c:pt idx="52">
                  <c:v>7866.0824371371273</c:v>
                </c:pt>
                <c:pt idx="53">
                  <c:v>7871.4595834115171</c:v>
                </c:pt>
                <c:pt idx="54">
                  <c:v>7824.8015782406073</c:v>
                </c:pt>
                <c:pt idx="55">
                  <c:v>7814.7158323360927</c:v>
                </c:pt>
                <c:pt idx="56">
                  <c:v>7718.6915300638575</c:v>
                </c:pt>
                <c:pt idx="57">
                  <c:v>7749.9830031408273</c:v>
                </c:pt>
                <c:pt idx="58">
                  <c:v>7651.8320288833711</c:v>
                </c:pt>
                <c:pt idx="59">
                  <c:v>7671.0912550661815</c:v>
                </c:pt>
                <c:pt idx="60">
                  <c:v>7590.7754124453568</c:v>
                </c:pt>
                <c:pt idx="61">
                  <c:v>7563.8023495687085</c:v>
                </c:pt>
                <c:pt idx="62">
                  <c:v>7536.478711683616</c:v>
                </c:pt>
                <c:pt idx="63">
                  <c:v>7492.4559970198898</c:v>
                </c:pt>
                <c:pt idx="64">
                  <c:v>7493.8184032806312</c:v>
                </c:pt>
                <c:pt idx="65">
                  <c:v>7390.4315360542023</c:v>
                </c:pt>
                <c:pt idx="66">
                  <c:v>7430.5297752161714</c:v>
                </c:pt>
                <c:pt idx="67">
                  <c:v>7333.5466813489547</c:v>
                </c:pt>
                <c:pt idx="68">
                  <c:v>7344.360268496217</c:v>
                </c:pt>
                <c:pt idx="69">
                  <c:v>7327.607127452</c:v>
                </c:pt>
                <c:pt idx="70">
                  <c:v>7291.0112402684463</c:v>
                </c:pt>
                <c:pt idx="71">
                  <c:v>7242.582089642885</c:v>
                </c:pt>
                <c:pt idx="72">
                  <c:v>7257.3955082310131</c:v>
                </c:pt>
                <c:pt idx="73">
                  <c:v>7234.126225607637</c:v>
                </c:pt>
                <c:pt idx="74">
                  <c:v>7205.2810922048448</c:v>
                </c:pt>
                <c:pt idx="75">
                  <c:v>7236.063977293561</c:v>
                </c:pt>
                <c:pt idx="76">
                  <c:v>7211.1768971170022</c:v>
                </c:pt>
                <c:pt idx="77">
                  <c:v>7218.5386953050474</c:v>
                </c:pt>
                <c:pt idx="78">
                  <c:v>7258.5645376176544</c:v>
                </c:pt>
                <c:pt idx="79">
                  <c:v>7290.472253488253</c:v>
                </c:pt>
                <c:pt idx="80">
                  <c:v>7308.2931030240725</c:v>
                </c:pt>
                <c:pt idx="81">
                  <c:v>7306.7316836108366</c:v>
                </c:pt>
                <c:pt idx="82">
                  <c:v>7408.4048985383924</c:v>
                </c:pt>
                <c:pt idx="83">
                  <c:v>7490.6687536009122</c:v>
                </c:pt>
                <c:pt idx="84">
                  <c:v>7465.8338837425545</c:v>
                </c:pt>
                <c:pt idx="85">
                  <c:v>7644.8389662485715</c:v>
                </c:pt>
                <c:pt idx="86">
                  <c:v>7738.6476699522027</c:v>
                </c:pt>
                <c:pt idx="87">
                  <c:v>7814.5054814329487</c:v>
                </c:pt>
              </c:numCache>
            </c:numRef>
          </c:yVal>
          <c:smooth val="0"/>
          <c:extLst>
            <c:ext xmlns:c16="http://schemas.microsoft.com/office/drawing/2014/chart" uri="{C3380CC4-5D6E-409C-BE32-E72D297353CC}">
              <c16:uniqueId val="{00000004-6A5B-4A59-8D44-E5870561DD5A}"/>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Starke Feder</a:t>
            </a:r>
          </a:p>
        </c:rich>
      </c:tx>
      <c:overlay val="0"/>
    </c:title>
    <c:autoTitleDeleted val="0"/>
    <c:plotArea>
      <c:layout>
        <c:manualLayout>
          <c:layoutTarget val="inner"/>
          <c:xMode val="edge"/>
          <c:yMode val="edge"/>
          <c:x val="0.10850205661001885"/>
          <c:y val="0.15328801112975632"/>
          <c:w val="0.82995892901645307"/>
          <c:h val="0.75124736457123187"/>
        </c:manualLayout>
      </c:layout>
      <c:scatterChart>
        <c:scatterStyle val="lineMarker"/>
        <c:varyColors val="0"/>
        <c:ser>
          <c:idx val="1"/>
          <c:order val="0"/>
          <c:tx>
            <c:v>Feder</c:v>
          </c:tx>
          <c:spPr>
            <a:ln w="28575">
              <a:noFill/>
            </a:ln>
          </c:spPr>
          <c:yVal>
            <c:numRef>
              <c:f>'Kraft 60 NR'!$AU$2:$AU$89</c:f>
              <c:numCache>
                <c:formatCode>General</c:formatCode>
                <c:ptCount val="88"/>
                <c:pt idx="0">
                  <c:v>-9619.0338766009409</c:v>
                </c:pt>
                <c:pt idx="1">
                  <c:v>-8534.8446527884316</c:v>
                </c:pt>
                <c:pt idx="2">
                  <c:v>-7554.2595940246483</c:v>
                </c:pt>
                <c:pt idx="3">
                  <c:v>-6443.1289029342443</c:v>
                </c:pt>
                <c:pt idx="4">
                  <c:v>-5361.2803197794483</c:v>
                </c:pt>
                <c:pt idx="5">
                  <c:v>-4194.1073070494767</c:v>
                </c:pt>
                <c:pt idx="6">
                  <c:v>-3054.66687601901</c:v>
                </c:pt>
                <c:pt idx="7">
                  <c:v>-1896.7759926247995</c:v>
                </c:pt>
                <c:pt idx="8">
                  <c:v>-667.24336485087099</c:v>
                </c:pt>
                <c:pt idx="9">
                  <c:v>550.1954916029224</c:v>
                </c:pt>
                <c:pt idx="10">
                  <c:v>1760.1489672546495</c:v>
                </c:pt>
                <c:pt idx="11">
                  <c:v>2999.464761266117</c:v>
                </c:pt>
                <c:pt idx="12">
                  <c:v>4249.4095495256524</c:v>
                </c:pt>
                <c:pt idx="13">
                  <c:v>5473.7662267379592</c:v>
                </c:pt>
                <c:pt idx="14">
                  <c:v>6702.2198135809558</c:v>
                </c:pt>
                <c:pt idx="15">
                  <c:v>7933.5453416982591</c:v>
                </c:pt>
                <c:pt idx="16">
                  <c:v>9140.4666694157786</c:v>
                </c:pt>
                <c:pt idx="17">
                  <c:v>10362.273957469919</c:v>
                </c:pt>
                <c:pt idx="18">
                  <c:v>11568.67256648689</c:v>
                </c:pt>
                <c:pt idx="19">
                  <c:v>12709.355894410186</c:v>
                </c:pt>
                <c:pt idx="20">
                  <c:v>13874.586853095312</c:v>
                </c:pt>
                <c:pt idx="21">
                  <c:v>15043.060392560628</c:v>
                </c:pt>
                <c:pt idx="22">
                  <c:v>16222.831544756244</c:v>
                </c:pt>
                <c:pt idx="23">
                  <c:v>17347.563303381132</c:v>
                </c:pt>
                <c:pt idx="24">
                  <c:v>18442.471807024416</c:v>
                </c:pt>
                <c:pt idx="25">
                  <c:v>19594.068901891467</c:v>
                </c:pt>
                <c:pt idx="26">
                  <c:v>20665.99566184861</c:v>
                </c:pt>
                <c:pt idx="27">
                  <c:v>21761.99422365885</c:v>
                </c:pt>
                <c:pt idx="28">
                  <c:v>22804.749897268095</c:v>
                </c:pt>
                <c:pt idx="29">
                  <c:v>23875.236234952146</c:v>
                </c:pt>
                <c:pt idx="30">
                  <c:v>24912.887204980747</c:v>
                </c:pt>
                <c:pt idx="31">
                  <c:v>25930.991890244772</c:v>
                </c:pt>
                <c:pt idx="32">
                  <c:v>26940.675400519605</c:v>
                </c:pt>
                <c:pt idx="33">
                  <c:v>27964.636904160179</c:v>
                </c:pt>
                <c:pt idx="34">
                  <c:v>28920.408385565144</c:v>
                </c:pt>
                <c:pt idx="35">
                  <c:v>29898.726407275357</c:v>
                </c:pt>
                <c:pt idx="36">
                  <c:v>30865.052980296117</c:v>
                </c:pt>
                <c:pt idx="37">
                  <c:v>31793.713806254942</c:v>
                </c:pt>
                <c:pt idx="38">
                  <c:v>32721.796818017236</c:v>
                </c:pt>
                <c:pt idx="39">
                  <c:v>33632.198537672943</c:v>
                </c:pt>
                <c:pt idx="40">
                  <c:v>34526.685871571586</c:v>
                </c:pt>
                <c:pt idx="41">
                  <c:v>35390.856893414304</c:v>
                </c:pt>
                <c:pt idx="42">
                  <c:v>36271.733013767735</c:v>
                </c:pt>
                <c:pt idx="43">
                  <c:v>37116.663739588847</c:v>
                </c:pt>
                <c:pt idx="44">
                  <c:v>37935.964989717802</c:v>
                </c:pt>
                <c:pt idx="45">
                  <c:v>38770.895423393624</c:v>
                </c:pt>
                <c:pt idx="46">
                  <c:v>39538.721723200986</c:v>
                </c:pt>
                <c:pt idx="47">
                  <c:v>40302.983430023174</c:v>
                </c:pt>
                <c:pt idx="48">
                  <c:v>41112.087721139629</c:v>
                </c:pt>
                <c:pt idx="49">
                  <c:v>41812.921737448873</c:v>
                </c:pt>
                <c:pt idx="50">
                  <c:v>42560.792356712329</c:v>
                </c:pt>
                <c:pt idx="51">
                  <c:v>43228.348459890774</c:v>
                </c:pt>
                <c:pt idx="52">
                  <c:v>43959.179224051368</c:v>
                </c:pt>
                <c:pt idx="53">
                  <c:v>44585.30015309155</c:v>
                </c:pt>
                <c:pt idx="54">
                  <c:v>45246.003906689359</c:v>
                </c:pt>
                <c:pt idx="55">
                  <c:v>45849.977159888258</c:v>
                </c:pt>
                <c:pt idx="56">
                  <c:v>46512.387536631919</c:v>
                </c:pt>
                <c:pt idx="57">
                  <c:v>47031.286265787297</c:v>
                </c:pt>
                <c:pt idx="58">
                  <c:v>47653.293781601373</c:v>
                </c:pt>
                <c:pt idx="59">
                  <c:v>48139.324854506405</c:v>
                </c:pt>
                <c:pt idx="60">
                  <c:v>48704.726497624841</c:v>
                </c:pt>
                <c:pt idx="61">
                  <c:v>49189.437686573146</c:v>
                </c:pt>
                <c:pt idx="62">
                  <c:v>49653.723767343661</c:v>
                </c:pt>
                <c:pt idx="63">
                  <c:v>50121.6371241284</c:v>
                </c:pt>
                <c:pt idx="64">
                  <c:v>50506.383520685609</c:v>
                </c:pt>
                <c:pt idx="65">
                  <c:v>50985.388286533474</c:v>
                </c:pt>
                <c:pt idx="66">
                  <c:v>51296.348879603938</c:v>
                </c:pt>
                <c:pt idx="67">
                  <c:v>51720.19074678942</c:v>
                </c:pt>
                <c:pt idx="68">
                  <c:v>52017.98425729484</c:v>
                </c:pt>
                <c:pt idx="69">
                  <c:v>52316.094974385007</c:v>
                </c:pt>
                <c:pt idx="70">
                  <c:v>52610.0738002281</c:v>
                </c:pt>
                <c:pt idx="71">
                  <c:v>52900.6152005638</c:v>
                </c:pt>
                <c:pt idx="72">
                  <c:v>53092.090140486405</c:v>
                </c:pt>
                <c:pt idx="73">
                  <c:v>53311.441498939494</c:v>
                </c:pt>
                <c:pt idx="74">
                  <c:v>53506.768055036373</c:v>
                </c:pt>
                <c:pt idx="75">
                  <c:v>53620.300704658512</c:v>
                </c:pt>
                <c:pt idx="76">
                  <c:v>53759.475576674646</c:v>
                </c:pt>
                <c:pt idx="77">
                  <c:v>53850.392919502126</c:v>
                </c:pt>
                <c:pt idx="78">
                  <c:v>53882.115850304202</c:v>
                </c:pt>
                <c:pt idx="79">
                  <c:v>53890.577657448193</c:v>
                </c:pt>
                <c:pt idx="80">
                  <c:v>53896.441453047468</c:v>
                </c:pt>
                <c:pt idx="81">
                  <c:v>53897.364175524279</c:v>
                </c:pt>
                <c:pt idx="82">
                  <c:v>53757.862413950817</c:v>
                </c:pt>
                <c:pt idx="83">
                  <c:v>53623.155196212399</c:v>
                </c:pt>
                <c:pt idx="84">
                  <c:v>53569.859411852049</c:v>
                </c:pt>
                <c:pt idx="85">
                  <c:v>53271.090161361404</c:v>
                </c:pt>
                <c:pt idx="86">
                  <c:v>53039.084737031764</c:v>
                </c:pt>
                <c:pt idx="87">
                  <c:v>52796.32040207617</c:v>
                </c:pt>
              </c:numCache>
            </c:numRef>
          </c:yVal>
          <c:smooth val="0"/>
          <c:extLst>
            <c:ext xmlns:c16="http://schemas.microsoft.com/office/drawing/2014/chart" uri="{C3380CC4-5D6E-409C-BE32-E72D297353CC}">
              <c16:uniqueId val="{00000000-95C1-4A49-A1A5-7A2A0907F6D0}"/>
            </c:ext>
          </c:extLst>
        </c:ser>
        <c:ser>
          <c:idx val="2"/>
          <c:order val="1"/>
          <c:tx>
            <c:v>Türe</c:v>
          </c:tx>
          <c:spPr>
            <a:ln w="28575">
              <a:noFill/>
            </a:ln>
          </c:spPr>
          <c:yVal>
            <c:numRef>
              <c:f>'Kraft 60 NR'!$AO$2:$AO$89</c:f>
              <c:numCache>
                <c:formatCode>General</c:formatCode>
                <c:ptCount val="88"/>
                <c:pt idx="0">
                  <c:v>-2801.4848369339979</c:v>
                </c:pt>
                <c:pt idx="1">
                  <c:v>-2657.0143299230413</c:v>
                </c:pt>
                <c:pt idx="2">
                  <c:v>-2461.3389938356422</c:v>
                </c:pt>
                <c:pt idx="3">
                  <c:v>-2240.1674026741184</c:v>
                </c:pt>
                <c:pt idx="4">
                  <c:v>-1976.876834256022</c:v>
                </c:pt>
                <c:pt idx="5">
                  <c:v>-1681.4722012239729</c:v>
                </c:pt>
                <c:pt idx="6">
                  <c:v>-1347.7219221455546</c:v>
                </c:pt>
                <c:pt idx="7">
                  <c:v>-977.64532055095935</c:v>
                </c:pt>
                <c:pt idx="8">
                  <c:v>-593.10032030486843</c:v>
                </c:pt>
                <c:pt idx="9">
                  <c:v>-178.05361409421471</c:v>
                </c:pt>
                <c:pt idx="10">
                  <c:v>250.74397310878015</c:v>
                </c:pt>
                <c:pt idx="11">
                  <c:v>691.18495599783944</c:v>
                </c:pt>
                <c:pt idx="12">
                  <c:v>1140.3039318665467</c:v>
                </c:pt>
                <c:pt idx="13">
                  <c:v>1597.2574700793266</c:v>
                </c:pt>
                <c:pt idx="14">
                  <c:v>2048.8502896966929</c:v>
                </c:pt>
                <c:pt idx="15">
                  <c:v>2505.1790465645313</c:v>
                </c:pt>
                <c:pt idx="16">
                  <c:v>2952.3380146750997</c:v>
                </c:pt>
                <c:pt idx="17">
                  <c:v>3397.2142081550674</c:v>
                </c:pt>
                <c:pt idx="18">
                  <c:v>3835.4007567295812</c:v>
                </c:pt>
                <c:pt idx="19">
                  <c:v>4265.1873676762089</c:v>
                </c:pt>
                <c:pt idx="20">
                  <c:v>4683.7314347854226</c:v>
                </c:pt>
                <c:pt idx="21">
                  <c:v>5098.9967434354458</c:v>
                </c:pt>
                <c:pt idx="22">
                  <c:v>5503.7661411305035</c:v>
                </c:pt>
                <c:pt idx="23">
                  <c:v>5900.1047660408749</c:v>
                </c:pt>
                <c:pt idx="24">
                  <c:v>6282.7370760221838</c:v>
                </c:pt>
                <c:pt idx="25">
                  <c:v>6664.1134400907458</c:v>
                </c:pt>
                <c:pt idx="26">
                  <c:v>7030.597468366971</c:v>
                </c:pt>
                <c:pt idx="27">
                  <c:v>7388.7249945316944</c:v>
                </c:pt>
                <c:pt idx="28">
                  <c:v>7741.5608833109854</c:v>
                </c:pt>
                <c:pt idx="29">
                  <c:v>8085.8772850913183</c:v>
                </c:pt>
                <c:pt idx="30">
                  <c:v>8418.1745583295797</c:v>
                </c:pt>
                <c:pt idx="31">
                  <c:v>8745.2951340199234</c:v>
                </c:pt>
                <c:pt idx="32">
                  <c:v>9066.5867672069489</c:v>
                </c:pt>
                <c:pt idx="33">
                  <c:v>9375.8207299102687</c:v>
                </c:pt>
                <c:pt idx="34">
                  <c:v>9682.8779355365514</c:v>
                </c:pt>
                <c:pt idx="35">
                  <c:v>9980.7365551355724</c:v>
                </c:pt>
                <c:pt idx="36">
                  <c:v>10271.421733200712</c:v>
                </c:pt>
                <c:pt idx="37">
                  <c:v>10554.937139315827</c:v>
                </c:pt>
                <c:pt idx="38">
                  <c:v>10833.930366956589</c:v>
                </c:pt>
                <c:pt idx="39">
                  <c:v>11106.703945207044</c:v>
                </c:pt>
                <c:pt idx="40">
                  <c:v>11368.748884467257</c:v>
                </c:pt>
                <c:pt idx="41">
                  <c:v>11632.224461743843</c:v>
                </c:pt>
                <c:pt idx="42">
                  <c:v>11882.012284035638</c:v>
                </c:pt>
                <c:pt idx="43">
                  <c:v>12127.181472665177</c:v>
                </c:pt>
                <c:pt idx="44">
                  <c:v>12371.768643922585</c:v>
                </c:pt>
                <c:pt idx="45">
                  <c:v>12604.363261773018</c:v>
                </c:pt>
                <c:pt idx="46">
                  <c:v>12834.089020795071</c:v>
                </c:pt>
                <c:pt idx="47">
                  <c:v>13060.968953990523</c:v>
                </c:pt>
                <c:pt idx="48">
                  <c:v>13273.254347142902</c:v>
                </c:pt>
                <c:pt idx="49">
                  <c:v>13487.938739130361</c:v>
                </c:pt>
                <c:pt idx="50">
                  <c:v>13692.528175234696</c:v>
                </c:pt>
                <c:pt idx="51">
                  <c:v>13895.870384577176</c:v>
                </c:pt>
                <c:pt idx="52">
                  <c:v>14087.502695754665</c:v>
                </c:pt>
                <c:pt idx="53">
                  <c:v>14278.417533483382</c:v>
                </c:pt>
                <c:pt idx="54">
                  <c:v>14461.507410148823</c:v>
                </c:pt>
                <c:pt idx="55">
                  <c:v>14641.704428771516</c:v>
                </c:pt>
                <c:pt idx="56">
                  <c:v>14809.459713832013</c:v>
                </c:pt>
                <c:pt idx="57">
                  <c:v>14980.994935615628</c:v>
                </c:pt>
                <c:pt idx="58">
                  <c:v>15137.621969369915</c:v>
                </c:pt>
                <c:pt idx="59">
                  <c:v>15296.785313935088</c:v>
                </c:pt>
                <c:pt idx="60">
                  <c:v>15444.387701792468</c:v>
                </c:pt>
                <c:pt idx="61">
                  <c:v>15588.37531601011</c:v>
                </c:pt>
                <c:pt idx="62">
                  <c:v>15726.876345980179</c:v>
                </c:pt>
                <c:pt idx="63">
                  <c:v>15860.763545672633</c:v>
                </c:pt>
                <c:pt idx="64">
                  <c:v>15987.995413079179</c:v>
                </c:pt>
                <c:pt idx="65">
                  <c:v>16105.577365498837</c:v>
                </c:pt>
                <c:pt idx="66">
                  <c:v>16225.899002186336</c:v>
                </c:pt>
                <c:pt idx="67">
                  <c:v>16331.229560621448</c:v>
                </c:pt>
                <c:pt idx="68">
                  <c:v>16438.533094810788</c:v>
                </c:pt>
                <c:pt idx="69">
                  <c:v>16536.997101504166</c:v>
                </c:pt>
                <c:pt idx="70">
                  <c:v>16627.985932401982</c:v>
                </c:pt>
                <c:pt idx="71">
                  <c:v>16714.05413263839</c:v>
                </c:pt>
                <c:pt idx="72">
                  <c:v>16794.98169026195</c:v>
                </c:pt>
                <c:pt idx="73">
                  <c:v>16870.48426178642</c:v>
                </c:pt>
                <c:pt idx="74">
                  <c:v>16938.016654150953</c:v>
                </c:pt>
                <c:pt idx="75">
                  <c:v>17003.431772737847</c:v>
                </c:pt>
                <c:pt idx="76">
                  <c:v>17057.583513359557</c:v>
                </c:pt>
                <c:pt idx="77">
                  <c:v>17109.32244971504</c:v>
                </c:pt>
                <c:pt idx="78">
                  <c:v>17156.216178063391</c:v>
                </c:pt>
                <c:pt idx="79">
                  <c:v>17194.515077198415</c:v>
                </c:pt>
                <c:pt idx="80">
                  <c:v>17227.237788517257</c:v>
                </c:pt>
                <c:pt idx="81">
                  <c:v>17252.323364948199</c:v>
                </c:pt>
                <c:pt idx="82">
                  <c:v>17274.46487290378</c:v>
                </c:pt>
                <c:pt idx="83">
                  <c:v>17291.239577028082</c:v>
                </c:pt>
                <c:pt idx="84">
                  <c:v>17294.410655487372</c:v>
                </c:pt>
                <c:pt idx="85">
                  <c:v>17299.927694408911</c:v>
                </c:pt>
                <c:pt idx="86">
                  <c:v>17294.980526079846</c:v>
                </c:pt>
                <c:pt idx="87">
                  <c:v>17281.346646700156</c:v>
                </c:pt>
              </c:numCache>
            </c:numRef>
          </c:yVal>
          <c:smooth val="0"/>
          <c:extLst>
            <c:ext xmlns:c16="http://schemas.microsoft.com/office/drawing/2014/chart" uri="{C3380CC4-5D6E-409C-BE32-E72D297353CC}">
              <c16:uniqueId val="{00000001-95C1-4A49-A1A5-7A2A0907F6D0}"/>
            </c:ext>
          </c:extLst>
        </c:ser>
        <c:ser>
          <c:idx val="3"/>
          <c:order val="2"/>
          <c:tx>
            <c:v>Dekor</c:v>
          </c:tx>
          <c:spPr>
            <a:ln w="28575">
              <a:noFill/>
            </a:ln>
          </c:spPr>
          <c:yVal>
            <c:numRef>
              <c:f>'Kraft 60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95C1-4A49-A1A5-7A2A0907F6D0}"/>
            </c:ext>
          </c:extLst>
        </c:ser>
        <c:ser>
          <c:idx val="4"/>
          <c:order val="3"/>
          <c:tx>
            <c:v>Gewicht</c:v>
          </c:tx>
          <c:spPr>
            <a:ln w="28575">
              <a:noFill/>
            </a:ln>
          </c:spPr>
          <c:yVal>
            <c:numRef>
              <c:f>'Kraft 60 NR'!$AQ$2:$AQ$89</c:f>
              <c:numCache>
                <c:formatCode>General</c:formatCode>
                <c:ptCount val="88"/>
                <c:pt idx="0">
                  <c:v>-5400.0065179100657</c:v>
                </c:pt>
                <c:pt idx="1">
                  <c:v>-5056.5455665446625</c:v>
                </c:pt>
                <c:pt idx="2">
                  <c:v>-4545.4931388407495</c:v>
                </c:pt>
                <c:pt idx="3">
                  <c:v>-3951.8334581652616</c:v>
                </c:pt>
                <c:pt idx="4">
                  <c:v>-3220.4830135039265</c:v>
                </c:pt>
                <c:pt idx="5">
                  <c:v>-2384.5198398420916</c:v>
                </c:pt>
                <c:pt idx="6">
                  <c:v>-1423.133114232679</c:v>
                </c:pt>
                <c:pt idx="7">
                  <c:v>-343.19511329108423</c:v>
                </c:pt>
                <c:pt idx="8">
                  <c:v>783.2089456120151</c:v>
                </c:pt>
                <c:pt idx="9">
                  <c:v>2009.4497291913315</c:v>
                </c:pt>
                <c:pt idx="10">
                  <c:v>3280.0962412335489</c:v>
                </c:pt>
                <c:pt idx="11">
                  <c:v>4588.2175373284908</c:v>
                </c:pt>
                <c:pt idx="12">
                  <c:v>5924.2770150606002</c:v>
                </c:pt>
                <c:pt idx="13">
                  <c:v>7285.5754093917121</c:v>
                </c:pt>
                <c:pt idx="14">
                  <c:v>8628.3872944321738</c:v>
                </c:pt>
                <c:pt idx="15">
                  <c:v>9986.3171910897872</c:v>
                </c:pt>
                <c:pt idx="16">
                  <c:v>11313.449842213984</c:v>
                </c:pt>
                <c:pt idx="17">
                  <c:v>12632.678950727444</c:v>
                </c:pt>
                <c:pt idx="18">
                  <c:v>13929.423219600587</c:v>
                </c:pt>
                <c:pt idx="19">
                  <c:v>15198.207007981055</c:v>
                </c:pt>
                <c:pt idx="20">
                  <c:v>16429.525079307627</c:v>
                </c:pt>
                <c:pt idx="21">
                  <c:v>17649.88648316836</c:v>
                </c:pt>
                <c:pt idx="22">
                  <c:v>18835.313360352022</c:v>
                </c:pt>
                <c:pt idx="23">
                  <c:v>19992.678281345172</c:v>
                </c:pt>
                <c:pt idx="24">
                  <c:v>21104.92087243421</c:v>
                </c:pt>
                <c:pt idx="25">
                  <c:v>22212.787299747692</c:v>
                </c:pt>
                <c:pt idx="26">
                  <c:v>23271.630609387706</c:v>
                </c:pt>
                <c:pt idx="27">
                  <c:v>24302.957336759577</c:v>
                </c:pt>
                <c:pt idx="28">
                  <c:v>25316.853673052734</c:v>
                </c:pt>
                <c:pt idx="29">
                  <c:v>26302.697058629943</c:v>
                </c:pt>
                <c:pt idx="30">
                  <c:v>27249.273746282437</c:v>
                </c:pt>
                <c:pt idx="31">
                  <c:v>28178.79829941241</c:v>
                </c:pt>
                <c:pt idx="32">
                  <c:v>29089.351105619018</c:v>
                </c:pt>
                <c:pt idx="33">
                  <c:v>29960.433987366814</c:v>
                </c:pt>
                <c:pt idx="34">
                  <c:v>30824.564132412288</c:v>
                </c:pt>
                <c:pt idx="35">
                  <c:v>31658.860206480738</c:v>
                </c:pt>
                <c:pt idx="36">
                  <c:v>32469.910387487835</c:v>
                </c:pt>
                <c:pt idx="37">
                  <c:v>33257.729050772054</c:v>
                </c:pt>
                <c:pt idx="38">
                  <c:v>34031.100976136309</c:v>
                </c:pt>
                <c:pt idx="39">
                  <c:v>34784.518628691323</c:v>
                </c:pt>
                <c:pt idx="40">
                  <c:v>35503.066945063882</c:v>
                </c:pt>
                <c:pt idx="41">
                  <c:v>36227.06195638272</c:v>
                </c:pt>
                <c:pt idx="42">
                  <c:v>36906.676316243982</c:v>
                </c:pt>
                <c:pt idx="43">
                  <c:v>37571.60520051013</c:v>
                </c:pt>
                <c:pt idx="44">
                  <c:v>38235.280925299674</c:v>
                </c:pt>
                <c:pt idx="45">
                  <c:v>38860.458007875386</c:v>
                </c:pt>
                <c:pt idx="46">
                  <c:v>39476.707964763853</c:v>
                </c:pt>
                <c:pt idx="47">
                  <c:v>40084.632118749614</c:v>
                </c:pt>
                <c:pt idx="48">
                  <c:v>40645.571117554391</c:v>
                </c:pt>
                <c:pt idx="49">
                  <c:v>41214.993120782616</c:v>
                </c:pt>
                <c:pt idx="50">
                  <c:v>41752.385870119935</c:v>
                </c:pt>
                <c:pt idx="51">
                  <c:v>42286.491392440235</c:v>
                </c:pt>
                <c:pt idx="52">
                  <c:v>42783.253032632958</c:v>
                </c:pt>
                <c:pt idx="53">
                  <c:v>43278.695383183418</c:v>
                </c:pt>
                <c:pt idx="54">
                  <c:v>43749.581125503544</c:v>
                </c:pt>
                <c:pt idx="55">
                  <c:v>44211.988585244886</c:v>
                </c:pt>
                <c:pt idx="56">
                  <c:v>44634.872924620919</c:v>
                </c:pt>
                <c:pt idx="57">
                  <c:v>45071.162153866928</c:v>
                </c:pt>
                <c:pt idx="58">
                  <c:v>45459.887773827431</c:v>
                </c:pt>
                <c:pt idx="59">
                  <c:v>45858.152490290064</c:v>
                </c:pt>
                <c:pt idx="60">
                  <c:v>46219.869031452588</c:v>
                </c:pt>
                <c:pt idx="61">
                  <c:v>46570.958397887749</c:v>
                </c:pt>
                <c:pt idx="62">
                  <c:v>46905.563886010124</c:v>
                </c:pt>
                <c:pt idx="63">
                  <c:v>47226.407171849169</c:v>
                </c:pt>
                <c:pt idx="64">
                  <c:v>47526.769857886728</c:v>
                </c:pt>
                <c:pt idx="65">
                  <c:v>47797.174389085412</c:v>
                </c:pt>
                <c:pt idx="66">
                  <c:v>48077.940077360574</c:v>
                </c:pt>
                <c:pt idx="67">
                  <c:v>48311.172627122003</c:v>
                </c:pt>
                <c:pt idx="68">
                  <c:v>48552.393643886782</c:v>
                </c:pt>
                <c:pt idx="69">
                  <c:v>48766.399805881752</c:v>
                </c:pt>
                <c:pt idx="70">
                  <c:v>48957.380114632164</c:v>
                </c:pt>
                <c:pt idx="71">
                  <c:v>49133.891823887549</c:v>
                </c:pt>
                <c:pt idx="72">
                  <c:v>49295.284983753183</c:v>
                </c:pt>
                <c:pt idx="73">
                  <c:v>49440.776622681282</c:v>
                </c:pt>
                <c:pt idx="74">
                  <c:v>49561.763875237375</c:v>
                </c:pt>
                <c:pt idx="75">
                  <c:v>49677.73498740467</c:v>
                </c:pt>
                <c:pt idx="76">
                  <c:v>49758.4404838216</c:v>
                </c:pt>
                <c:pt idx="77">
                  <c:v>49833.307753822635</c:v>
                </c:pt>
                <c:pt idx="78">
                  <c:v>49894.107410443234</c:v>
                </c:pt>
                <c:pt idx="79">
                  <c:v>49928.499791168506</c:v>
                </c:pt>
                <c:pt idx="80">
                  <c:v>49946.870404247675</c:v>
                </c:pt>
                <c:pt idx="81">
                  <c:v>49942.061814901354</c:v>
                </c:pt>
                <c:pt idx="82">
                  <c:v>49929.516178979204</c:v>
                </c:pt>
                <c:pt idx="83">
                  <c:v>49901.489660197578</c:v>
                </c:pt>
                <c:pt idx="84">
                  <c:v>49830.875626703652</c:v>
                </c:pt>
                <c:pt idx="85">
                  <c:v>49770.084028900237</c:v>
                </c:pt>
                <c:pt idx="86">
                  <c:v>49677.038756056267</c:v>
                </c:pt>
                <c:pt idx="87">
                  <c:v>49557.661176940077</c:v>
                </c:pt>
              </c:numCache>
            </c:numRef>
          </c:yVal>
          <c:smooth val="0"/>
          <c:extLst>
            <c:ext xmlns:c16="http://schemas.microsoft.com/office/drawing/2014/chart" uri="{C3380CC4-5D6E-409C-BE32-E72D297353CC}">
              <c16:uniqueId val="{00000003-95C1-4A49-A1A5-7A2A0907F6D0}"/>
            </c:ext>
          </c:extLst>
        </c:ser>
        <c:ser>
          <c:idx val="0"/>
          <c:order val="4"/>
          <c:tx>
            <c:v>Gesamt</c:v>
          </c:tx>
          <c:spPr>
            <a:ln w="28575">
              <a:noFill/>
            </a:ln>
          </c:spPr>
          <c:yVal>
            <c:numRef>
              <c:f>'Kraft 60 NR'!$AV$2:$AV$89</c:f>
              <c:numCache>
                <c:formatCode>General</c:formatCode>
                <c:ptCount val="88"/>
                <c:pt idx="0">
                  <c:v>4219.0273586908752</c:v>
                </c:pt>
                <c:pt idx="1">
                  <c:v>3478.2990862437691</c:v>
                </c:pt>
                <c:pt idx="2">
                  <c:v>3008.7664551838989</c:v>
                </c:pt>
                <c:pt idx="3">
                  <c:v>2491.2954447689826</c:v>
                </c:pt>
                <c:pt idx="4">
                  <c:v>2140.7973062755218</c:v>
                </c:pt>
                <c:pt idx="5">
                  <c:v>1809.5874672073851</c:v>
                </c:pt>
                <c:pt idx="6">
                  <c:v>1631.5337617863311</c:v>
                </c:pt>
                <c:pt idx="7">
                  <c:v>1553.5808793337153</c:v>
                </c:pt>
                <c:pt idx="8">
                  <c:v>1450.4523104628861</c:v>
                </c:pt>
                <c:pt idx="9">
                  <c:v>1459.2542375884091</c:v>
                </c:pt>
                <c:pt idx="10">
                  <c:v>1519.9472739788994</c:v>
                </c:pt>
                <c:pt idx="11">
                  <c:v>1588.7527760623739</c:v>
                </c:pt>
                <c:pt idx="12">
                  <c:v>1674.8674655349478</c:v>
                </c:pt>
                <c:pt idx="13">
                  <c:v>1811.8091826537529</c:v>
                </c:pt>
                <c:pt idx="14">
                  <c:v>1926.167480851218</c:v>
                </c:pt>
                <c:pt idx="15">
                  <c:v>2052.7718493915281</c:v>
                </c:pt>
                <c:pt idx="16">
                  <c:v>2172.9831727982055</c:v>
                </c:pt>
                <c:pt idx="17">
                  <c:v>2270.4049932575253</c:v>
                </c:pt>
                <c:pt idx="18">
                  <c:v>2360.7506531136969</c:v>
                </c:pt>
                <c:pt idx="19">
                  <c:v>2488.8511135708686</c:v>
                </c:pt>
                <c:pt idx="20">
                  <c:v>2554.9382262123145</c:v>
                </c:pt>
                <c:pt idx="21">
                  <c:v>2606.8260906077321</c:v>
                </c:pt>
                <c:pt idx="22">
                  <c:v>2612.4818155957782</c:v>
                </c:pt>
                <c:pt idx="23">
                  <c:v>2645.11497796404</c:v>
                </c:pt>
                <c:pt idx="24">
                  <c:v>2662.4490654097935</c:v>
                </c:pt>
                <c:pt idx="25">
                  <c:v>2618.7183978562243</c:v>
                </c:pt>
                <c:pt idx="26">
                  <c:v>2605.6349475390962</c:v>
                </c:pt>
                <c:pt idx="27">
                  <c:v>2540.9631131007263</c:v>
                </c:pt>
                <c:pt idx="28">
                  <c:v>2512.1037757846389</c:v>
                </c:pt>
                <c:pt idx="29">
                  <c:v>2427.4608236777967</c:v>
                </c:pt>
                <c:pt idx="30">
                  <c:v>2336.3865413016902</c:v>
                </c:pt>
                <c:pt idx="31">
                  <c:v>2247.8064091676388</c:v>
                </c:pt>
                <c:pt idx="32">
                  <c:v>2148.6757050994129</c:v>
                </c:pt>
                <c:pt idx="33">
                  <c:v>1995.7970832066349</c:v>
                </c:pt>
                <c:pt idx="34">
                  <c:v>1904.1557468471437</c:v>
                </c:pt>
                <c:pt idx="35">
                  <c:v>1760.1337992053814</c:v>
                </c:pt>
                <c:pt idx="36">
                  <c:v>1604.8574071917174</c:v>
                </c:pt>
                <c:pt idx="37">
                  <c:v>1464.0152445171116</c:v>
                </c:pt>
                <c:pt idx="38">
                  <c:v>1309.3041581190737</c:v>
                </c:pt>
                <c:pt idx="39">
                  <c:v>1152.3200910183805</c:v>
                </c:pt>
                <c:pt idx="40">
                  <c:v>976.3810734922954</c:v>
                </c:pt>
                <c:pt idx="41">
                  <c:v>836.20506296841631</c:v>
                </c:pt>
                <c:pt idx="42">
                  <c:v>634.94330247624748</c:v>
                </c:pt>
                <c:pt idx="43">
                  <c:v>454.94146092128358</c:v>
                </c:pt>
                <c:pt idx="44">
                  <c:v>299.3159355818716</c:v>
                </c:pt>
                <c:pt idx="45">
                  <c:v>89.562584481762315</c:v>
                </c:pt>
                <c:pt idx="46">
                  <c:v>-62.01375843713322</c:v>
                </c:pt>
                <c:pt idx="47">
                  <c:v>-218.35131127355999</c:v>
                </c:pt>
                <c:pt idx="48">
                  <c:v>-466.51660358523804</c:v>
                </c:pt>
                <c:pt idx="49">
                  <c:v>-597.92861666625686</c:v>
                </c:pt>
                <c:pt idx="50">
                  <c:v>-808.40648659239378</c:v>
                </c:pt>
                <c:pt idx="51">
                  <c:v>-941.85706745053903</c:v>
                </c:pt>
                <c:pt idx="52">
                  <c:v>-1175.9261914184099</c:v>
                </c:pt>
                <c:pt idx="53">
                  <c:v>-1306.6047699081319</c:v>
                </c:pt>
                <c:pt idx="54">
                  <c:v>-1496.4227811858145</c:v>
                </c:pt>
                <c:pt idx="55">
                  <c:v>-1637.988574643372</c:v>
                </c:pt>
                <c:pt idx="56">
                  <c:v>-1877.5146120110003</c:v>
                </c:pt>
                <c:pt idx="57">
                  <c:v>-1960.1241119203696</c:v>
                </c:pt>
                <c:pt idx="58">
                  <c:v>-2193.4060077739414</c:v>
                </c:pt>
                <c:pt idx="59">
                  <c:v>-2281.1723642163415</c:v>
                </c:pt>
                <c:pt idx="60">
                  <c:v>-2484.8574661722523</c:v>
                </c:pt>
                <c:pt idx="61">
                  <c:v>-2618.4792886853975</c:v>
                </c:pt>
                <c:pt idx="62">
                  <c:v>-2748.1598813335368</c:v>
                </c:pt>
                <c:pt idx="63">
                  <c:v>-2895.2299522792309</c:v>
                </c:pt>
                <c:pt idx="64">
                  <c:v>-2979.6136627988817</c:v>
                </c:pt>
                <c:pt idx="65">
                  <c:v>-3188.2138974480622</c:v>
                </c:pt>
                <c:pt idx="66">
                  <c:v>-3218.4088022433643</c:v>
                </c:pt>
                <c:pt idx="67">
                  <c:v>-3409.0181196674166</c:v>
                </c:pt>
                <c:pt idx="68">
                  <c:v>-3465.5906134080578</c:v>
                </c:pt>
                <c:pt idx="69">
                  <c:v>-3549.6951685032545</c:v>
                </c:pt>
                <c:pt idx="70">
                  <c:v>-3652.6936855959357</c:v>
                </c:pt>
                <c:pt idx="71">
                  <c:v>-3766.7233766762511</c:v>
                </c:pt>
                <c:pt idx="72">
                  <c:v>-3796.8051567332222</c:v>
                </c:pt>
                <c:pt idx="73">
                  <c:v>-3870.6648762582117</c:v>
                </c:pt>
                <c:pt idx="74">
                  <c:v>-3945.0041797989979</c:v>
                </c:pt>
                <c:pt idx="75">
                  <c:v>-3942.5657172538413</c:v>
                </c:pt>
                <c:pt idx="76">
                  <c:v>-4001.0350928530461</c:v>
                </c:pt>
                <c:pt idx="77">
                  <c:v>-4017.0851656794912</c:v>
                </c:pt>
                <c:pt idx="78">
                  <c:v>-3988.0084398609688</c:v>
                </c:pt>
                <c:pt idx="79">
                  <c:v>-3962.0778662796874</c:v>
                </c:pt>
                <c:pt idx="80">
                  <c:v>-3949.5710487997931</c:v>
                </c:pt>
                <c:pt idx="81">
                  <c:v>-3955.3023606229253</c:v>
                </c:pt>
                <c:pt idx="82">
                  <c:v>-3828.3462349716137</c:v>
                </c:pt>
                <c:pt idx="83">
                  <c:v>-3721.6655360148216</c:v>
                </c:pt>
                <c:pt idx="84">
                  <c:v>-3738.9837851483971</c:v>
                </c:pt>
                <c:pt idx="85">
                  <c:v>-3501.006132461167</c:v>
                </c:pt>
                <c:pt idx="86">
                  <c:v>-3362.0459809754975</c:v>
                </c:pt>
                <c:pt idx="87">
                  <c:v>-3238.6592251360926</c:v>
                </c:pt>
              </c:numCache>
            </c:numRef>
          </c:yVal>
          <c:smooth val="0"/>
          <c:extLst>
            <c:ext xmlns:c16="http://schemas.microsoft.com/office/drawing/2014/chart" uri="{C3380CC4-5D6E-409C-BE32-E72D297353CC}">
              <c16:uniqueId val="{00000004-95C1-4A49-A1A5-7A2A0907F6D0}"/>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89069294377912E-2"/>
          <c:y val="3.6747490930879298E-2"/>
          <c:w val="0.8674213738171066"/>
          <c:h val="0.94476358365652069"/>
        </c:manualLayout>
      </c:layout>
      <c:scatterChart>
        <c:scatterStyle val="lineMarker"/>
        <c:varyColors val="0"/>
        <c:ser>
          <c:idx val="0"/>
          <c:order val="0"/>
          <c:tx>
            <c:v>Scharnierpunkt1</c:v>
          </c:tx>
          <c:spPr>
            <a:ln w="28575">
              <a:noFill/>
            </a:ln>
          </c:spPr>
          <c:xVal>
            <c:numRef>
              <c:f>'Geo. GR'!$G$2:$G$90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'Geo. GR'!$B$2:$B$90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B2BB-4EEB-88C9-282ABC9F0B94}"/>
            </c:ext>
          </c:extLst>
        </c:ser>
        <c:ser>
          <c:idx val="1"/>
          <c:order val="1"/>
          <c:tx>
            <c:v>Scharnierpunkt2</c:v>
          </c:tx>
          <c:spPr>
            <a:ln w="28575">
              <a:noFill/>
            </a:ln>
          </c:spPr>
          <c:xVal>
            <c:numRef>
              <c:f>'Geo. GR'!$D$2:$D$90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'Geo. GR'!$J$2:$J$90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B2BB-4EEB-88C9-282ABC9F0B94}"/>
            </c:ext>
          </c:extLst>
        </c:ser>
        <c:ser>
          <c:idx val="2"/>
          <c:order val="2"/>
          <c:tx>
            <c:v>Dekor links unten</c:v>
          </c:tx>
          <c:spPr>
            <a:ln w="28575">
              <a:noFill/>
            </a:ln>
          </c:spPr>
          <c:xVal>
            <c:numRef>
              <c:f>'Geo. GR'!$O$2:$O$90</c:f>
              <c:numCache>
                <c:formatCode>General</c:formatCode>
                <c:ptCount val="89"/>
                <c:pt idx="0">
                  <c:v>3</c:v>
                </c:pt>
                <c:pt idx="1">
                  <c:v>3.2058499999999994</c:v>
                </c:pt>
                <c:pt idx="2">
                  <c:v>3.3466500000000003</c:v>
                </c:pt>
                <c:pt idx="3">
                  <c:v>3.4104299999999999</c:v>
                </c:pt>
                <c:pt idx="4">
                  <c:v>3.3931600000000004</c:v>
                </c:pt>
                <c:pt idx="5">
                  <c:v>3.2897199999999995</c:v>
                </c:pt>
                <c:pt idx="6">
                  <c:v>3.1000199999999998</c:v>
                </c:pt>
                <c:pt idx="7">
                  <c:v>2.8212099999999989</c:v>
                </c:pt>
                <c:pt idx="8">
                  <c:v>2.4551699999999999</c:v>
                </c:pt>
                <c:pt idx="9">
                  <c:v>2.0077200000000017</c:v>
                </c:pt>
                <c:pt idx="10">
                  <c:v>1.4826199999999981</c:v>
                </c:pt>
                <c:pt idx="11">
                  <c:v>0.8815299999999997</c:v>
                </c:pt>
                <c:pt idx="12">
                  <c:v>0.21363999999999805</c:v>
                </c:pt>
                <c:pt idx="13">
                  <c:v>-0.51499000000000095</c:v>
                </c:pt>
                <c:pt idx="14">
                  <c:v>-1.3019400000000001</c:v>
                </c:pt>
                <c:pt idx="15">
                  <c:v>-2.1395700000000009</c:v>
                </c:pt>
                <c:pt idx="16">
                  <c:v>-3.0230000000000015</c:v>
                </c:pt>
                <c:pt idx="17">
                  <c:v>-3.9470500000000008</c:v>
                </c:pt>
                <c:pt idx="18">
                  <c:v>-4.9071099999999994</c:v>
                </c:pt>
                <c:pt idx="19">
                  <c:v>-5.8980600000000001</c:v>
                </c:pt>
                <c:pt idx="20">
                  <c:v>-6.919690000000001</c:v>
                </c:pt>
                <c:pt idx="21">
                  <c:v>-7.9644199999999996</c:v>
                </c:pt>
                <c:pt idx="22">
                  <c:v>-9.0321000000000016</c:v>
                </c:pt>
                <c:pt idx="23">
                  <c:v>-10.12067</c:v>
                </c:pt>
                <c:pt idx="24">
                  <c:v>-11.224550000000001</c:v>
                </c:pt>
                <c:pt idx="25">
                  <c:v>-12.34459</c:v>
                </c:pt>
                <c:pt idx="26">
                  <c:v>-13.477610000000002</c:v>
                </c:pt>
                <c:pt idx="27">
                  <c:v>-14.62294</c:v>
                </c:pt>
                <c:pt idx="28">
                  <c:v>-15.77758</c:v>
                </c:pt>
                <c:pt idx="29">
                  <c:v>-16.942530000000001</c:v>
                </c:pt>
                <c:pt idx="30">
                  <c:v>-18.113880000000002</c:v>
                </c:pt>
                <c:pt idx="31">
                  <c:v>-19.29354</c:v>
                </c:pt>
                <c:pt idx="32">
                  <c:v>-20.479660000000003</c:v>
                </c:pt>
                <c:pt idx="33">
                  <c:v>-21.671240000000001</c:v>
                </c:pt>
                <c:pt idx="34">
                  <c:v>-22.867280000000001</c:v>
                </c:pt>
                <c:pt idx="35">
                  <c:v>-24.06793</c:v>
                </c:pt>
                <c:pt idx="36">
                  <c:v>-25.271250000000006</c:v>
                </c:pt>
                <c:pt idx="37">
                  <c:v>-26.478910000000003</c:v>
                </c:pt>
                <c:pt idx="38">
                  <c:v>-27.688510000000001</c:v>
                </c:pt>
                <c:pt idx="39">
                  <c:v>-28.900659999999998</c:v>
                </c:pt>
                <c:pt idx="40">
                  <c:v>-30.11542</c:v>
                </c:pt>
                <c:pt idx="41">
                  <c:v>-31.330209999999997</c:v>
                </c:pt>
                <c:pt idx="42">
                  <c:v>-32.545760000000001</c:v>
                </c:pt>
                <c:pt idx="43">
                  <c:v>-33.763860000000008</c:v>
                </c:pt>
                <c:pt idx="44">
                  <c:v>-34.982050000000001</c:v>
                </c:pt>
                <c:pt idx="45">
                  <c:v>-36.199090000000005</c:v>
                </c:pt>
                <c:pt idx="46">
                  <c:v>-37.418679999999995</c:v>
                </c:pt>
                <c:pt idx="47">
                  <c:v>-38.635719999999999</c:v>
                </c:pt>
                <c:pt idx="48">
                  <c:v>-39.851550000000003</c:v>
                </c:pt>
                <c:pt idx="49">
                  <c:v>-41.068199999999997</c:v>
                </c:pt>
                <c:pt idx="50">
                  <c:v>-42.282180000000004</c:v>
                </c:pt>
                <c:pt idx="51">
                  <c:v>-43.4968</c:v>
                </c:pt>
                <c:pt idx="52">
                  <c:v>-44.708750000000002</c:v>
                </c:pt>
                <c:pt idx="53">
                  <c:v>-45.917820000000006</c:v>
                </c:pt>
                <c:pt idx="54">
                  <c:v>-47.125889999999998</c:v>
                </c:pt>
                <c:pt idx="55">
                  <c:v>-48.332080000000005</c:v>
                </c:pt>
                <c:pt idx="56">
                  <c:v>-49.534419999999997</c:v>
                </c:pt>
                <c:pt idx="57">
                  <c:v>-50.734939999999995</c:v>
                </c:pt>
                <c:pt idx="58">
                  <c:v>-51.932550000000006</c:v>
                </c:pt>
                <c:pt idx="59">
                  <c:v>-53.126489999999997</c:v>
                </c:pt>
                <c:pt idx="60">
                  <c:v>-54.317520000000002</c:v>
                </c:pt>
                <c:pt idx="61">
                  <c:v>-55.504819999999995</c:v>
                </c:pt>
                <c:pt idx="62">
                  <c:v>-56.687480000000001</c:v>
                </c:pt>
                <c:pt idx="63">
                  <c:v>-57.867289999999997</c:v>
                </c:pt>
                <c:pt idx="64">
                  <c:v>-59.04325</c:v>
                </c:pt>
                <c:pt idx="65">
                  <c:v>-60.213720000000002</c:v>
                </c:pt>
                <c:pt idx="66">
                  <c:v>-61.380399999999995</c:v>
                </c:pt>
                <c:pt idx="67">
                  <c:v>-62.542259999999999</c:v>
                </c:pt>
                <c:pt idx="68">
                  <c:v>-63.699539999999999</c:v>
                </c:pt>
                <c:pt idx="69">
                  <c:v>-64.850269999999995</c:v>
                </c:pt>
                <c:pt idx="70">
                  <c:v>-65.99803</c:v>
                </c:pt>
                <c:pt idx="71">
                  <c:v>-67.141030000000001</c:v>
                </c:pt>
                <c:pt idx="72">
                  <c:v>-68.277540000000002</c:v>
                </c:pt>
                <c:pt idx="73">
                  <c:v>-69.408440000000013</c:v>
                </c:pt>
                <c:pt idx="74">
                  <c:v>-70.534580000000005</c:v>
                </c:pt>
                <c:pt idx="75">
                  <c:v>-71.654110000000003</c:v>
                </c:pt>
                <c:pt idx="76">
                  <c:v>-72.76982000000001</c:v>
                </c:pt>
                <c:pt idx="77">
                  <c:v>-73.878129999999999</c:v>
                </c:pt>
                <c:pt idx="78">
                  <c:v>-74.981560000000002</c:v>
                </c:pt>
                <c:pt idx="79">
                  <c:v>-76.081109999999995</c:v>
                </c:pt>
                <c:pt idx="80">
                  <c:v>-77.172409999999999</c:v>
                </c:pt>
                <c:pt idx="81">
                  <c:v>-78.258769999999998</c:v>
                </c:pt>
                <c:pt idx="82">
                  <c:v>-79.340519999999998</c:v>
                </c:pt>
                <c:pt idx="83">
                  <c:v>-80.417479999999998</c:v>
                </c:pt>
                <c:pt idx="84">
                  <c:v>-81.488650000000007</c:v>
                </c:pt>
                <c:pt idx="85">
                  <c:v>-82.554420000000007</c:v>
                </c:pt>
                <c:pt idx="86">
                  <c:v>-83.617069999999998</c:v>
                </c:pt>
                <c:pt idx="87">
                  <c:v>-84.675200000000004</c:v>
                </c:pt>
                <c:pt idx="88">
                  <c:v>-85.72954</c:v>
                </c:pt>
              </c:numCache>
            </c:numRef>
          </c:xVal>
          <c:yVal>
            <c:numRef>
              <c:f>'Geo. GR'!$P$2:$P$90</c:f>
              <c:numCache>
                <c:formatCode>General</c:formatCode>
                <c:ptCount val="89"/>
                <c:pt idx="0">
                  <c:v>-39.5</c:v>
                </c:pt>
                <c:pt idx="1">
                  <c:v>-38.952059999999996</c:v>
                </c:pt>
                <c:pt idx="2">
                  <c:v>-38.341000000000001</c:v>
                </c:pt>
                <c:pt idx="3">
                  <c:v>-37.674510000000005</c:v>
                </c:pt>
                <c:pt idx="4">
                  <c:v>-36.968900000000005</c:v>
                </c:pt>
                <c:pt idx="5">
                  <c:v>-36.232590000000002</c:v>
                </c:pt>
                <c:pt idx="6">
                  <c:v>-35.481100000000005</c:v>
                </c:pt>
                <c:pt idx="7">
                  <c:v>-34.723700000000001</c:v>
                </c:pt>
                <c:pt idx="8">
                  <c:v>-33.96781</c:v>
                </c:pt>
                <c:pt idx="9">
                  <c:v>-33.227469999999997</c:v>
                </c:pt>
                <c:pt idx="10">
                  <c:v>-32.504519999999999</c:v>
                </c:pt>
                <c:pt idx="11">
                  <c:v>-31.81024</c:v>
                </c:pt>
                <c:pt idx="12">
                  <c:v>-31.144080000000002</c:v>
                </c:pt>
                <c:pt idx="13">
                  <c:v>-30.510830000000006</c:v>
                </c:pt>
                <c:pt idx="14">
                  <c:v>-29.912610000000001</c:v>
                </c:pt>
                <c:pt idx="15">
                  <c:v>-29.350089999999998</c:v>
                </c:pt>
                <c:pt idx="16">
                  <c:v>-28.821689999999997</c:v>
                </c:pt>
                <c:pt idx="17">
                  <c:v>-28.329780000000007</c:v>
                </c:pt>
                <c:pt idx="18">
                  <c:v>-27.868929999999999</c:v>
                </c:pt>
                <c:pt idx="19">
                  <c:v>-27.440719999999999</c:v>
                </c:pt>
                <c:pt idx="20">
                  <c:v>-27.043209999999998</c:v>
                </c:pt>
                <c:pt idx="21">
                  <c:v>-26.673280000000009</c:v>
                </c:pt>
                <c:pt idx="22">
                  <c:v>-26.328200000000002</c:v>
                </c:pt>
                <c:pt idx="23">
                  <c:v>-26.005760000000002</c:v>
                </c:pt>
                <c:pt idx="24">
                  <c:v>-25.704839999999997</c:v>
                </c:pt>
                <c:pt idx="25">
                  <c:v>-25.42071</c:v>
                </c:pt>
                <c:pt idx="26">
                  <c:v>-25.155740000000009</c:v>
                </c:pt>
                <c:pt idx="27">
                  <c:v>-24.90429</c:v>
                </c:pt>
                <c:pt idx="28">
                  <c:v>-24.664359999999999</c:v>
                </c:pt>
                <c:pt idx="29">
                  <c:v>-24.434950000000001</c:v>
                </c:pt>
                <c:pt idx="30">
                  <c:v>-24.215579999999996</c:v>
                </c:pt>
                <c:pt idx="31">
                  <c:v>-24.001730000000009</c:v>
                </c:pt>
                <c:pt idx="32">
                  <c:v>-23.793130000000001</c:v>
                </c:pt>
                <c:pt idx="33">
                  <c:v>-23.58878</c:v>
                </c:pt>
                <c:pt idx="34">
                  <c:v>-23.385679999999997</c:v>
                </c:pt>
                <c:pt idx="35">
                  <c:v>-23.184559999999998</c:v>
                </c:pt>
                <c:pt idx="36">
                  <c:v>-22.98263</c:v>
                </c:pt>
                <c:pt idx="37">
                  <c:v>-22.780530000000009</c:v>
                </c:pt>
                <c:pt idx="38">
                  <c:v>-22.573770000000003</c:v>
                </c:pt>
                <c:pt idx="39">
                  <c:v>-22.364780000000003</c:v>
                </c:pt>
                <c:pt idx="40">
                  <c:v>-22.151769999999999</c:v>
                </c:pt>
                <c:pt idx="41">
                  <c:v>-21.931620000000002</c:v>
                </c:pt>
                <c:pt idx="42">
                  <c:v>-21.707180000000005</c:v>
                </c:pt>
                <c:pt idx="43">
                  <c:v>-21.475509999999996</c:v>
                </c:pt>
                <c:pt idx="44">
                  <c:v>-21.233910000000002</c:v>
                </c:pt>
                <c:pt idx="45">
                  <c:v>-20.986539999999994</c:v>
                </c:pt>
                <c:pt idx="46">
                  <c:v>-20.729940000000003</c:v>
                </c:pt>
                <c:pt idx="47">
                  <c:v>-20.462080000000004</c:v>
                </c:pt>
                <c:pt idx="48">
                  <c:v>-20.187239999999999</c:v>
                </c:pt>
                <c:pt idx="49">
                  <c:v>-19.899320000000003</c:v>
                </c:pt>
                <c:pt idx="50">
                  <c:v>-19.600720000000003</c:v>
                </c:pt>
                <c:pt idx="51">
                  <c:v>-19.291409999999999</c:v>
                </c:pt>
                <c:pt idx="52">
                  <c:v>-18.970420000000001</c:v>
                </c:pt>
                <c:pt idx="53">
                  <c:v>-18.635809999999999</c:v>
                </c:pt>
                <c:pt idx="54">
                  <c:v>-18.29016</c:v>
                </c:pt>
                <c:pt idx="55">
                  <c:v>-17.930890000000002</c:v>
                </c:pt>
                <c:pt idx="56">
                  <c:v>-17.560310000000005</c:v>
                </c:pt>
                <c:pt idx="57">
                  <c:v>-17.173320000000004</c:v>
                </c:pt>
                <c:pt idx="58">
                  <c:v>-16.77581</c:v>
                </c:pt>
                <c:pt idx="59">
                  <c:v>-16.361619999999998</c:v>
                </c:pt>
                <c:pt idx="60">
                  <c:v>-15.935910000000002</c:v>
                </c:pt>
                <c:pt idx="61">
                  <c:v>-15.494310000000002</c:v>
                </c:pt>
                <c:pt idx="62">
                  <c:v>-15.03834</c:v>
                </c:pt>
                <c:pt idx="63">
                  <c:v>-14.568059999999999</c:v>
                </c:pt>
                <c:pt idx="64">
                  <c:v>-14.083469999999998</c:v>
                </c:pt>
                <c:pt idx="65">
                  <c:v>-13.584239999999999</c:v>
                </c:pt>
                <c:pt idx="66">
                  <c:v>-13.067910000000001</c:v>
                </c:pt>
                <c:pt idx="67">
                  <c:v>-12.539580000000001</c:v>
                </c:pt>
                <c:pt idx="68">
                  <c:v>-11.993090000000002</c:v>
                </c:pt>
                <c:pt idx="69">
                  <c:v>-11.43275</c:v>
                </c:pt>
                <c:pt idx="70">
                  <c:v>-10.85768</c:v>
                </c:pt>
                <c:pt idx="71">
                  <c:v>-10.266819999999999</c:v>
                </c:pt>
                <c:pt idx="72">
                  <c:v>-9.659320000000001</c:v>
                </c:pt>
                <c:pt idx="73">
                  <c:v>-9.0367599999999992</c:v>
                </c:pt>
                <c:pt idx="74">
                  <c:v>-8.3984100000000019</c:v>
                </c:pt>
                <c:pt idx="75">
                  <c:v>-7.7440000000000007</c:v>
                </c:pt>
                <c:pt idx="76">
                  <c:v>-7.0745900000000024</c:v>
                </c:pt>
                <c:pt idx="77">
                  <c:v>-6.3880599999999976</c:v>
                </c:pt>
                <c:pt idx="78">
                  <c:v>-5.6863199999999994</c:v>
                </c:pt>
                <c:pt idx="79">
                  <c:v>-4.9693700000000014</c:v>
                </c:pt>
                <c:pt idx="80">
                  <c:v>-4.2360300000000031</c:v>
                </c:pt>
                <c:pt idx="81">
                  <c:v>-3.4872699999999996</c:v>
                </c:pt>
                <c:pt idx="82">
                  <c:v>-2.7204500000000005</c:v>
                </c:pt>
                <c:pt idx="83">
                  <c:v>-1.9389400000000028</c:v>
                </c:pt>
                <c:pt idx="84">
                  <c:v>-1.142739999999999</c:v>
                </c:pt>
                <c:pt idx="85">
                  <c:v>-0.32642000000000015</c:v>
                </c:pt>
                <c:pt idx="86">
                  <c:v>0.50294999999999979</c:v>
                </c:pt>
                <c:pt idx="87">
                  <c:v>1.3498600000000023</c:v>
                </c:pt>
                <c:pt idx="88">
                  <c:v>2.214459999999999</c:v>
                </c:pt>
              </c:numCache>
            </c:numRef>
          </c:yVal>
          <c:smooth val="0"/>
          <c:extLst>
            <c:ext xmlns:c16="http://schemas.microsoft.com/office/drawing/2014/chart" uri="{C3380CC4-5D6E-409C-BE32-E72D297353CC}">
              <c16:uniqueId val="{00000002-B2BB-4EEB-88C9-282ABC9F0B94}"/>
            </c:ext>
          </c:extLst>
        </c:ser>
        <c:ser>
          <c:idx val="3"/>
          <c:order val="3"/>
          <c:tx>
            <c:v>Dekor rechts unten</c:v>
          </c:tx>
          <c:spPr>
            <a:ln w="28575">
              <a:noFill/>
            </a:ln>
          </c:spPr>
          <c:xVal>
            <c:numRef>
              <c:f>'Geo. GR'!$Q$2:$Q$90</c:f>
              <c:numCache>
                <c:formatCode>General</c:formatCode>
                <c:ptCount val="89"/>
                <c:pt idx="0">
                  <c:v>22</c:v>
                </c:pt>
                <c:pt idx="1">
                  <c:v>22.202809999999999</c:v>
                </c:pt>
                <c:pt idx="2">
                  <c:v>22.335249999999998</c:v>
                </c:pt>
                <c:pt idx="3">
                  <c:v>22.384210000000003</c:v>
                </c:pt>
                <c:pt idx="4">
                  <c:v>22.346799999999998</c:v>
                </c:pt>
                <c:pt idx="5">
                  <c:v>22.217139999999997</c:v>
                </c:pt>
                <c:pt idx="6">
                  <c:v>21.995899999999999</c:v>
                </c:pt>
                <c:pt idx="7">
                  <c:v>21.679850000000002</c:v>
                </c:pt>
                <c:pt idx="8">
                  <c:v>21.270109999999999</c:v>
                </c:pt>
                <c:pt idx="9">
                  <c:v>20.77402</c:v>
                </c:pt>
                <c:pt idx="10">
                  <c:v>20.193819999999995</c:v>
                </c:pt>
                <c:pt idx="11">
                  <c:v>19.532690000000002</c:v>
                </c:pt>
                <c:pt idx="12">
                  <c:v>18.798679999999997</c:v>
                </c:pt>
                <c:pt idx="13">
                  <c:v>17.99823</c:v>
                </c:pt>
                <c:pt idx="14">
                  <c:v>17.133759999999999</c:v>
                </c:pt>
                <c:pt idx="15">
                  <c:v>16.213290000000001</c:v>
                </c:pt>
                <c:pt idx="16">
                  <c:v>15.24094</c:v>
                </c:pt>
                <c:pt idx="17">
                  <c:v>14.22303</c:v>
                </c:pt>
                <c:pt idx="18">
                  <c:v>13.163030000000003</c:v>
                </c:pt>
                <c:pt idx="19">
                  <c:v>12.06682</c:v>
                </c:pt>
                <c:pt idx="20">
                  <c:v>10.934610000000001</c:v>
                </c:pt>
                <c:pt idx="21">
                  <c:v>9.7739800000000052</c:v>
                </c:pt>
                <c:pt idx="22">
                  <c:v>8.584699999999998</c:v>
                </c:pt>
                <c:pt idx="23">
                  <c:v>7.3692099999999989</c:v>
                </c:pt>
                <c:pt idx="24">
                  <c:v>6.1330899999999957</c:v>
                </c:pt>
                <c:pt idx="25">
                  <c:v>4.8751099999999958</c:v>
                </c:pt>
                <c:pt idx="26">
                  <c:v>3.5995899999999992</c:v>
                </c:pt>
                <c:pt idx="27">
                  <c:v>2.306440000000002</c:v>
                </c:pt>
                <c:pt idx="28">
                  <c:v>0.99865999999999744</c:v>
                </c:pt>
                <c:pt idx="29">
                  <c:v>-0.32475000000000165</c:v>
                </c:pt>
                <c:pt idx="30">
                  <c:v>-1.6591200000000015</c:v>
                </c:pt>
                <c:pt idx="31">
                  <c:v>-3.0071200000000005</c:v>
                </c:pt>
                <c:pt idx="32">
                  <c:v>-4.3665200000000013</c:v>
                </c:pt>
                <c:pt idx="33">
                  <c:v>-5.7363200000000028</c:v>
                </c:pt>
                <c:pt idx="34">
                  <c:v>-7.1155200000000018</c:v>
                </c:pt>
                <c:pt idx="35">
                  <c:v>-8.5038900000000019</c:v>
                </c:pt>
                <c:pt idx="36">
                  <c:v>-9.8998700000000053</c:v>
                </c:pt>
                <c:pt idx="37">
                  <c:v>-11.30437</c:v>
                </c:pt>
                <c:pt idx="38">
                  <c:v>-12.716129999999998</c:v>
                </c:pt>
                <c:pt idx="39">
                  <c:v>-14.134619999999995</c:v>
                </c:pt>
                <c:pt idx="40">
                  <c:v>-15.560280000000002</c:v>
                </c:pt>
                <c:pt idx="41">
                  <c:v>-16.990529999999996</c:v>
                </c:pt>
                <c:pt idx="42">
                  <c:v>-18.425720000000005</c:v>
                </c:pt>
                <c:pt idx="43">
                  <c:v>-19.867640000000009</c:v>
                </c:pt>
                <c:pt idx="44">
                  <c:v>-21.314590000000006</c:v>
                </c:pt>
                <c:pt idx="45">
                  <c:v>-22.763810000000007</c:v>
                </c:pt>
                <c:pt idx="46">
                  <c:v>-24.219759999999997</c:v>
                </c:pt>
                <c:pt idx="47">
                  <c:v>-25.677719999999997</c:v>
                </c:pt>
                <c:pt idx="48">
                  <c:v>-27.137510000000006</c:v>
                </c:pt>
                <c:pt idx="49">
                  <c:v>-28.602679999999996</c:v>
                </c:pt>
                <c:pt idx="50">
                  <c:v>-30.068980000000003</c:v>
                </c:pt>
                <c:pt idx="51">
                  <c:v>-31.539339999999999</c:v>
                </c:pt>
                <c:pt idx="52">
                  <c:v>-33.010830000000006</c:v>
                </c:pt>
                <c:pt idx="53">
                  <c:v>-34.483240000000002</c:v>
                </c:pt>
                <c:pt idx="54">
                  <c:v>-35.957689999999999</c:v>
                </c:pt>
                <c:pt idx="55">
                  <c:v>-37.434060000000002</c:v>
                </c:pt>
                <c:pt idx="56">
                  <c:v>-38.909239999999997</c:v>
                </c:pt>
                <c:pt idx="57">
                  <c:v>-40.386780000000002</c:v>
                </c:pt>
                <c:pt idx="58">
                  <c:v>-41.863690000000005</c:v>
                </c:pt>
                <c:pt idx="59">
                  <c:v>-43.340730000000001</c:v>
                </c:pt>
                <c:pt idx="60">
                  <c:v>-44.817140000000009</c:v>
                </c:pt>
                <c:pt idx="61">
                  <c:v>-46.293239999999997</c:v>
                </c:pt>
                <c:pt idx="62">
                  <c:v>-47.767359999999996</c:v>
                </c:pt>
                <c:pt idx="63">
                  <c:v>-49.241289999999999</c:v>
                </c:pt>
                <c:pt idx="64">
                  <c:v>-50.714030000000008</c:v>
                </c:pt>
                <c:pt idx="65">
                  <c:v>-52.18356</c:v>
                </c:pt>
                <c:pt idx="66">
                  <c:v>-53.652339999999995</c:v>
                </c:pt>
                <c:pt idx="67">
                  <c:v>-55.117820000000002</c:v>
                </c:pt>
                <c:pt idx="68">
                  <c:v>-56.581760000000003</c:v>
                </c:pt>
                <c:pt idx="69">
                  <c:v>-58.041049999999998</c:v>
                </c:pt>
                <c:pt idx="70">
                  <c:v>-59.499269999999996</c:v>
                </c:pt>
                <c:pt idx="71">
                  <c:v>-60.954629999999995</c:v>
                </c:pt>
                <c:pt idx="72">
                  <c:v>-62.405780000000007</c:v>
                </c:pt>
                <c:pt idx="73">
                  <c:v>-63.852840000000008</c:v>
                </c:pt>
                <c:pt idx="74">
                  <c:v>-65.297039999999996</c:v>
                </c:pt>
                <c:pt idx="75">
                  <c:v>-66.736150000000009</c:v>
                </c:pt>
                <c:pt idx="76">
                  <c:v>-68.172960000000003</c:v>
                </c:pt>
                <c:pt idx="77">
                  <c:v>-69.603889999999993</c:v>
                </c:pt>
                <c:pt idx="78">
                  <c:v>-71.031080000000003</c:v>
                </c:pt>
                <c:pt idx="79">
                  <c:v>-72.45553000000001</c:v>
                </c:pt>
                <c:pt idx="80">
                  <c:v>-73.872870000000006</c:v>
                </c:pt>
                <c:pt idx="81">
                  <c:v>-75.286029999999997</c:v>
                </c:pt>
                <c:pt idx="82">
                  <c:v>-76.696100000000001</c:v>
                </c:pt>
                <c:pt idx="83">
                  <c:v>-78.101759999999999</c:v>
                </c:pt>
                <c:pt idx="84">
                  <c:v>-79.502010000000013</c:v>
                </c:pt>
                <c:pt idx="85">
                  <c:v>-80.898380000000003</c:v>
                </c:pt>
                <c:pt idx="86">
                  <c:v>-82.291249999999991</c:v>
                </c:pt>
                <c:pt idx="87">
                  <c:v>-83.680360000000007</c:v>
                </c:pt>
                <c:pt idx="88">
                  <c:v>-85.066059999999993</c:v>
                </c:pt>
              </c:numCache>
            </c:numRef>
          </c:xVal>
          <c:yVal>
            <c:numRef>
              <c:f>'Geo. GR'!$R$2:$R$90</c:f>
              <c:numCache>
                <c:formatCode>General</c:formatCode>
                <c:ptCount val="89"/>
                <c:pt idx="0">
                  <c:v>-39.5</c:v>
                </c:pt>
                <c:pt idx="1">
                  <c:v>-39.283799999999999</c:v>
                </c:pt>
                <c:pt idx="2">
                  <c:v>-39.004100000000001</c:v>
                </c:pt>
                <c:pt idx="3">
                  <c:v>-38.668970000000009</c:v>
                </c:pt>
                <c:pt idx="4">
                  <c:v>-38.294340000000005</c:v>
                </c:pt>
                <c:pt idx="5">
                  <c:v>-37.888630000000006</c:v>
                </c:pt>
                <c:pt idx="6">
                  <c:v>-37.46698</c:v>
                </c:pt>
                <c:pt idx="7">
                  <c:v>-37.03904</c:v>
                </c:pt>
                <c:pt idx="8">
                  <c:v>-36.612230000000004</c:v>
                </c:pt>
                <c:pt idx="9">
                  <c:v>-36.199829999999999</c:v>
                </c:pt>
                <c:pt idx="10">
                  <c:v>-35.80368</c:v>
                </c:pt>
                <c:pt idx="11">
                  <c:v>-35.43582</c:v>
                </c:pt>
                <c:pt idx="12">
                  <c:v>-35.094560000000001</c:v>
                </c:pt>
                <c:pt idx="13">
                  <c:v>-34.784690000000005</c:v>
                </c:pt>
                <c:pt idx="14">
                  <c:v>-34.50909</c:v>
                </c:pt>
                <c:pt idx="15">
                  <c:v>-34.267669999999995</c:v>
                </c:pt>
                <c:pt idx="16">
                  <c:v>-34.05885</c:v>
                </c:pt>
                <c:pt idx="17">
                  <c:v>-33.885000000000005</c:v>
                </c:pt>
                <c:pt idx="18">
                  <c:v>-33.740310000000001</c:v>
                </c:pt>
                <c:pt idx="19">
                  <c:v>-33.626359999999998</c:v>
                </c:pt>
                <c:pt idx="20">
                  <c:v>-33.541589999999999</c:v>
                </c:pt>
                <c:pt idx="21">
                  <c:v>-33.482120000000009</c:v>
                </c:pt>
                <c:pt idx="22">
                  <c:v>-33.445599999999999</c:v>
                </c:pt>
                <c:pt idx="23">
                  <c:v>-33.429819999999999</c:v>
                </c:pt>
                <c:pt idx="24">
                  <c:v>-33.432899999999997</c:v>
                </c:pt>
                <c:pt idx="25">
                  <c:v>-33.450490000000002</c:v>
                </c:pt>
                <c:pt idx="26">
                  <c:v>-33.484960000000008</c:v>
                </c:pt>
                <c:pt idx="27">
                  <c:v>-33.530290000000001</c:v>
                </c:pt>
                <c:pt idx="28">
                  <c:v>-33.584479999999999</c:v>
                </c:pt>
                <c:pt idx="29">
                  <c:v>-33.646530000000006</c:v>
                </c:pt>
                <c:pt idx="30">
                  <c:v>-33.715579999999996</c:v>
                </c:pt>
                <c:pt idx="31">
                  <c:v>-33.787490000000005</c:v>
                </c:pt>
                <c:pt idx="32">
                  <c:v>-33.861609999999999</c:v>
                </c:pt>
                <c:pt idx="33">
                  <c:v>-33.93694</c:v>
                </c:pt>
                <c:pt idx="34">
                  <c:v>-34.010480000000001</c:v>
                </c:pt>
                <c:pt idx="35">
                  <c:v>-34.08258</c:v>
                </c:pt>
                <c:pt idx="36">
                  <c:v>-34.150450000000006</c:v>
                </c:pt>
                <c:pt idx="37">
                  <c:v>-34.21511000000001</c:v>
                </c:pt>
                <c:pt idx="38">
                  <c:v>-34.27131</c:v>
                </c:pt>
                <c:pt idx="39">
                  <c:v>-34.321860000000001</c:v>
                </c:pt>
                <c:pt idx="40">
                  <c:v>-34.36497</c:v>
                </c:pt>
                <c:pt idx="41">
                  <c:v>-34.39676</c:v>
                </c:pt>
                <c:pt idx="42">
                  <c:v>-34.420460000000006</c:v>
                </c:pt>
                <c:pt idx="43">
                  <c:v>-34.433509999999998</c:v>
                </c:pt>
                <c:pt idx="44">
                  <c:v>-34.432450000000003</c:v>
                </c:pt>
                <c:pt idx="45">
                  <c:v>-34.421439999999997</c:v>
                </c:pt>
                <c:pt idx="46">
                  <c:v>-34.397779999999997</c:v>
                </c:pt>
                <c:pt idx="47">
                  <c:v>-34.357920000000007</c:v>
                </c:pt>
                <c:pt idx="48">
                  <c:v>-34.306899999999999</c:v>
                </c:pt>
                <c:pt idx="49">
                  <c:v>-34.239000000000004</c:v>
                </c:pt>
                <c:pt idx="50">
                  <c:v>-34.155480000000004</c:v>
                </c:pt>
                <c:pt idx="51">
                  <c:v>-34.057450000000003</c:v>
                </c:pt>
                <c:pt idx="52">
                  <c:v>-33.942800000000005</c:v>
                </c:pt>
                <c:pt idx="53">
                  <c:v>-33.80997</c:v>
                </c:pt>
                <c:pt idx="54">
                  <c:v>-33.661540000000002</c:v>
                </c:pt>
                <c:pt idx="55">
                  <c:v>-33.494929999999997</c:v>
                </c:pt>
                <c:pt idx="56">
                  <c:v>-33.312070000000006</c:v>
                </c:pt>
                <c:pt idx="57">
                  <c:v>-33.108240000000002</c:v>
                </c:pt>
                <c:pt idx="58">
                  <c:v>-32.888950000000001</c:v>
                </c:pt>
                <c:pt idx="59">
                  <c:v>-32.648039999999995</c:v>
                </c:pt>
                <c:pt idx="60">
                  <c:v>-32.39067</c:v>
                </c:pt>
                <c:pt idx="61">
                  <c:v>-32.112470000000002</c:v>
                </c:pt>
                <c:pt idx="62">
                  <c:v>-31.814579999999999</c:v>
                </c:pt>
                <c:pt idx="63">
                  <c:v>-31.497440000000001</c:v>
                </c:pt>
                <c:pt idx="64">
                  <c:v>-31.161050000000003</c:v>
                </c:pt>
                <c:pt idx="65">
                  <c:v>-30.804320000000001</c:v>
                </c:pt>
                <c:pt idx="66">
                  <c:v>-30.425549999999998</c:v>
                </c:pt>
                <c:pt idx="67">
                  <c:v>-30.02946</c:v>
                </c:pt>
                <c:pt idx="68">
                  <c:v>-29.60989</c:v>
                </c:pt>
                <c:pt idx="69">
                  <c:v>-29.170769999999997</c:v>
                </c:pt>
                <c:pt idx="70">
                  <c:v>-28.711980000000001</c:v>
                </c:pt>
                <c:pt idx="71">
                  <c:v>-28.232079999999996</c:v>
                </c:pt>
                <c:pt idx="72">
                  <c:v>-27.729840000000003</c:v>
                </c:pt>
                <c:pt idx="73">
                  <c:v>-27.20684</c:v>
                </c:pt>
                <c:pt idx="74">
                  <c:v>-26.662730000000003</c:v>
                </c:pt>
                <c:pt idx="75">
                  <c:v>-26.096860000000003</c:v>
                </c:pt>
                <c:pt idx="76">
                  <c:v>-25.510670000000001</c:v>
                </c:pt>
                <c:pt idx="77">
                  <c:v>-24.901279999999996</c:v>
                </c:pt>
                <c:pt idx="78">
                  <c:v>-24.271360000000001</c:v>
                </c:pt>
                <c:pt idx="79">
                  <c:v>-23.620910000000002</c:v>
                </c:pt>
                <c:pt idx="80">
                  <c:v>-22.947610000000005</c:v>
                </c:pt>
                <c:pt idx="81">
                  <c:v>-22.25357</c:v>
                </c:pt>
                <c:pt idx="82">
                  <c:v>-21.535770000000003</c:v>
                </c:pt>
                <c:pt idx="83">
                  <c:v>-20.797580000000004</c:v>
                </c:pt>
                <c:pt idx="84">
                  <c:v>-20.039000000000001</c:v>
                </c:pt>
                <c:pt idx="85">
                  <c:v>-19.25422</c:v>
                </c:pt>
                <c:pt idx="86">
                  <c:v>-18.451069999999998</c:v>
                </c:pt>
                <c:pt idx="87">
                  <c:v>-17.624299999999998</c:v>
                </c:pt>
                <c:pt idx="88">
                  <c:v>-16.774140000000003</c:v>
                </c:pt>
              </c:numCache>
            </c:numRef>
          </c:yVal>
          <c:smooth val="0"/>
          <c:extLst>
            <c:ext xmlns:c16="http://schemas.microsoft.com/office/drawing/2014/chart" uri="{C3380CC4-5D6E-409C-BE32-E72D297353CC}">
              <c16:uniqueId val="{00000003-B2BB-4EEB-88C9-282ABC9F0B94}"/>
            </c:ext>
          </c:extLst>
        </c:ser>
        <c:ser>
          <c:idx val="4"/>
          <c:order val="4"/>
          <c:tx>
            <c:v>Dekormindestabstand</c:v>
          </c:tx>
          <c:spPr>
            <a:ln w="28575">
              <a:noFill/>
            </a:ln>
          </c:spPr>
          <c:xVal>
            <c:numRef>
              <c:f>'Geo. GR'!$X$2:$X$90</c:f>
              <c:numCache>
                <c:formatCode>General</c:formatCode>
                <c:ptCount val="89"/>
                <c:pt idx="0">
                  <c:v>19.082676082939457</c:v>
                </c:pt>
                <c:pt idx="1">
                  <c:v>18.587611288929697</c:v>
                </c:pt>
                <c:pt idx="2">
                  <c:v>18.377264715193387</c:v>
                </c:pt>
                <c:pt idx="3">
                  <c:v>18.404005526607946</c:v>
                </c:pt>
                <c:pt idx="4">
                  <c:v>18.53664787817981</c:v>
                </c:pt>
                <c:pt idx="5">
                  <c:v>18.675112003013719</c:v>
                </c:pt>
                <c:pt idx="6">
                  <c:v>18.778284676482876</c:v>
                </c:pt>
                <c:pt idx="7">
                  <c:v>18.794308821992637</c:v>
                </c:pt>
                <c:pt idx="8">
                  <c:v>18.713063995097372</c:v>
                </c:pt>
                <c:pt idx="9">
                  <c:v>18.518500144374826</c:v>
                </c:pt>
                <c:pt idx="10">
                  <c:v>18.248963831310945</c:v>
                </c:pt>
                <c:pt idx="11">
                  <c:v>17.846335794793028</c:v>
                </c:pt>
                <c:pt idx="12">
                  <c:v>17.354629069301637</c:v>
                </c:pt>
                <c:pt idx="13">
                  <c:v>16.78324837321691</c:v>
                </c:pt>
                <c:pt idx="14">
                  <c:v>16.11896727241658</c:v>
                </c:pt>
                <c:pt idx="15">
                  <c:v>15.373407564384433</c:v>
                </c:pt>
                <c:pt idx="16">
                  <c:v>14.567526484397719</c:v>
                </c:pt>
                <c:pt idx="17">
                  <c:v>13.682046609060084</c:v>
                </c:pt>
                <c:pt idx="18">
                  <c:v>12.749462137701377</c:v>
                </c:pt>
                <c:pt idx="19">
                  <c:v>11.768170822219712</c:v>
                </c:pt>
                <c:pt idx="20">
                  <c:v>10.729920874894388</c:v>
                </c:pt>
                <c:pt idx="21">
                  <c:v>9.6512072510539397</c:v>
                </c:pt>
                <c:pt idx="22">
                  <c:v>8.5327747011911885</c:v>
                </c:pt>
                <c:pt idx="23">
                  <c:v>7.3791766389641618</c:v>
                </c:pt>
                <c:pt idx="24">
                  <c:v>6.1890154699800153</c:v>
                </c:pt>
                <c:pt idx="25">
                  <c:v>4.983167639158312</c:v>
                </c:pt>
                <c:pt idx="26">
                  <c:v>3.739719684487433</c:v>
                </c:pt>
                <c:pt idx="27">
                  <c:v>2.4720444223195592</c:v>
                </c:pt>
                <c:pt idx="28">
                  <c:v>1.1860000042758281</c:v>
                </c:pt>
                <c:pt idx="29">
                  <c:v>-0.11803751420518077</c:v>
                </c:pt>
                <c:pt idx="30">
                  <c:v>-1.4460401826641864</c:v>
                </c:pt>
                <c:pt idx="31">
                  <c:v>-2.7893472461735551</c:v>
                </c:pt>
                <c:pt idx="32">
                  <c:v>-4.1468781593928767</c:v>
                </c:pt>
                <c:pt idx="33">
                  <c:v>-5.5233394853457307</c:v>
                </c:pt>
                <c:pt idx="34">
                  <c:v>-6.9080739329561931</c:v>
                </c:pt>
                <c:pt idx="35">
                  <c:v>-8.3096467333401272</c:v>
                </c:pt>
                <c:pt idx="36">
                  <c:v>-9.7159138984243825</c:v>
                </c:pt>
                <c:pt idx="37">
                  <c:v>-11.145262156191592</c:v>
                </c:pt>
                <c:pt idx="38">
                  <c:v>-12.573674480900412</c:v>
                </c:pt>
                <c:pt idx="39">
                  <c:v>-14.013720755683167</c:v>
                </c:pt>
                <c:pt idx="40">
                  <c:v>-15.471394419905643</c:v>
                </c:pt>
                <c:pt idx="41">
                  <c:v>-16.924485032519275</c:v>
                </c:pt>
                <c:pt idx="42">
                  <c:v>-18.389519751531573</c:v>
                </c:pt>
                <c:pt idx="43">
                  <c:v>-19.870570300882726</c:v>
                </c:pt>
                <c:pt idx="44">
                  <c:v>-21.344977883910047</c:v>
                </c:pt>
                <c:pt idx="45">
                  <c:v>-22.828803651003632</c:v>
                </c:pt>
                <c:pt idx="46">
                  <c:v>-24.32907743429238</c:v>
                </c:pt>
                <c:pt idx="47">
                  <c:v>-25.817435623686301</c:v>
                </c:pt>
                <c:pt idx="48">
                  <c:v>-27.322682244899397</c:v>
                </c:pt>
                <c:pt idx="49">
                  <c:v>-28.830150073963779</c:v>
                </c:pt>
                <c:pt idx="50">
                  <c:v>-30.335072256406303</c:v>
                </c:pt>
                <c:pt idx="51">
                  <c:v>-31.850055201083023</c:v>
                </c:pt>
                <c:pt idx="52">
                  <c:v>-33.370221121469861</c:v>
                </c:pt>
                <c:pt idx="53">
                  <c:v>-34.883887209698166</c:v>
                </c:pt>
                <c:pt idx="54">
                  <c:v>-36.40624722269623</c:v>
                </c:pt>
                <c:pt idx="55">
                  <c:v>-37.926125010179796</c:v>
                </c:pt>
                <c:pt idx="56">
                  <c:v>-39.455872170477832</c:v>
                </c:pt>
                <c:pt idx="57">
                  <c:v>-40.974255241758854</c:v>
                </c:pt>
                <c:pt idx="58">
                  <c:v>-42.507594364236915</c:v>
                </c:pt>
                <c:pt idx="59">
                  <c:v>-44.027656930697056</c:v>
                </c:pt>
                <c:pt idx="60">
                  <c:v>-45.55797573728487</c:v>
                </c:pt>
                <c:pt idx="61">
                  <c:v>-47.085544032623858</c:v>
                </c:pt>
                <c:pt idx="62">
                  <c:v>-48.60876824766229</c:v>
                </c:pt>
                <c:pt idx="63">
                  <c:v>-50.131994614325848</c:v>
                </c:pt>
                <c:pt idx="64">
                  <c:v>-51.657630004964112</c:v>
                </c:pt>
                <c:pt idx="65">
                  <c:v>-53.182404508476608</c:v>
                </c:pt>
                <c:pt idx="66">
                  <c:v>-54.696011274842931</c:v>
                </c:pt>
                <c:pt idx="67">
                  <c:v>-56.219864491083321</c:v>
                </c:pt>
                <c:pt idx="68">
                  <c:v>-57.734361097690112</c:v>
                </c:pt>
                <c:pt idx="69">
                  <c:v>-59.241528657351019</c:v>
                </c:pt>
                <c:pt idx="70">
                  <c:v>-60.75191167432758</c:v>
                </c:pt>
                <c:pt idx="71">
                  <c:v>-62.262883480619927</c:v>
                </c:pt>
                <c:pt idx="72">
                  <c:v>-63.765393970342778</c:v>
                </c:pt>
                <c:pt idx="73">
                  <c:v>-65.263092406776877</c:v>
                </c:pt>
                <c:pt idx="74">
                  <c:v>-66.760781858154019</c:v>
                </c:pt>
                <c:pt idx="75">
                  <c:v>-68.247156719866524</c:v>
                </c:pt>
                <c:pt idx="76">
                  <c:v>-69.740233699855153</c:v>
                </c:pt>
                <c:pt idx="77">
                  <c:v>-71.219046091445236</c:v>
                </c:pt>
                <c:pt idx="78">
                  <c:v>-72.692582550898052</c:v>
                </c:pt>
                <c:pt idx="79">
                  <c:v>-74.171889330635125</c:v>
                </c:pt>
                <c:pt idx="80">
                  <c:v>-75.636191065515206</c:v>
                </c:pt>
                <c:pt idx="81">
                  <c:v>-77.100654111378006</c:v>
                </c:pt>
                <c:pt idx="82">
                  <c:v>-78.555867119940601</c:v>
                </c:pt>
                <c:pt idx="83">
                  <c:v>-80.007108633118946</c:v>
                </c:pt>
                <c:pt idx="84">
                  <c:v>-81.461768429761577</c:v>
                </c:pt>
                <c:pt idx="85">
                  <c:v>-82.896469296890189</c:v>
                </c:pt>
                <c:pt idx="86">
                  <c:v>-84.337037095467622</c:v>
                </c:pt>
                <c:pt idx="87">
                  <c:v>-85.772146198579875</c:v>
                </c:pt>
              </c:numCache>
            </c:numRef>
          </c:xVal>
          <c:yVal>
            <c:numRef>
              <c:f>'Geo. GR'!$Y$2:$Y$90</c:f>
              <c:numCache>
                <c:formatCode>General</c:formatCode>
                <c:ptCount val="89"/>
                <c:pt idx="0">
                  <c:v>-36.763355857451224</c:v>
                </c:pt>
                <c:pt idx="1">
                  <c:v>-37.57197691349964</c:v>
                </c:pt>
                <c:pt idx="2">
                  <c:v>-38.425867792963466</c:v>
                </c:pt>
                <c:pt idx="3">
                  <c:v>-39.066427356190424</c:v>
                </c:pt>
                <c:pt idx="4">
                  <c:v>-39.512018450408455</c:v>
                </c:pt>
                <c:pt idx="5">
                  <c:v>-39.747134148116274</c:v>
                </c:pt>
                <c:pt idx="6">
                  <c:v>-39.843311548809595</c:v>
                </c:pt>
                <c:pt idx="7">
                  <c:v>-39.809175756605413</c:v>
                </c:pt>
                <c:pt idx="8">
                  <c:v>-39.688187692948901</c:v>
                </c:pt>
                <c:pt idx="9">
                  <c:v>-39.503257035803969</c:v>
                </c:pt>
                <c:pt idx="10">
                  <c:v>-39.299038992022446</c:v>
                </c:pt>
                <c:pt idx="11">
                  <c:v>-39.062968948496703</c:v>
                </c:pt>
                <c:pt idx="12">
                  <c:v>-38.824803545607878</c:v>
                </c:pt>
                <c:pt idx="13">
                  <c:v>-38.595702942326433</c:v>
                </c:pt>
                <c:pt idx="14">
                  <c:v>-38.378223717002271</c:v>
                </c:pt>
                <c:pt idx="15">
                  <c:v>-38.178500793366602</c:v>
                </c:pt>
                <c:pt idx="16">
                  <c:v>-38.001756825808108</c:v>
                </c:pt>
                <c:pt idx="17">
                  <c:v>-37.848248285273989</c:v>
                </c:pt>
                <c:pt idx="18">
                  <c:v>-37.718872758493795</c:v>
                </c:pt>
                <c:pt idx="19">
                  <c:v>-37.615195502826751</c:v>
                </c:pt>
                <c:pt idx="20">
                  <c:v>-37.536349362222396</c:v>
                </c:pt>
                <c:pt idx="21">
                  <c:v>-37.480235412555807</c:v>
                </c:pt>
                <c:pt idx="22">
                  <c:v>-37.445262956218137</c:v>
                </c:pt>
                <c:pt idx="23">
                  <c:v>-37.429807583244198</c:v>
                </c:pt>
                <c:pt idx="24">
                  <c:v>-37.432509023618117</c:v>
                </c:pt>
                <c:pt idx="25">
                  <c:v>-37.449030176942024</c:v>
                </c:pt>
                <c:pt idx="26">
                  <c:v>-37.482504705381729</c:v>
                </c:pt>
                <c:pt idx="27">
                  <c:v>-37.526860426666872</c:v>
                </c:pt>
                <c:pt idx="28">
                  <c:v>-37.580090556948456</c:v>
                </c:pt>
                <c:pt idx="29">
                  <c:v>-37.641185172629619</c:v>
                </c:pt>
                <c:pt idx="30">
                  <c:v>-37.709900591971071</c:v>
                </c:pt>
                <c:pt idx="31">
                  <c:v>-37.781557479110852</c:v>
                </c:pt>
                <c:pt idx="32">
                  <c:v>-37.855575130275263</c:v>
                </c:pt>
                <c:pt idx="33">
                  <c:v>-37.931265888103972</c:v>
                </c:pt>
                <c:pt idx="34">
                  <c:v>-38.005097144266529</c:v>
                </c:pt>
                <c:pt idx="35">
                  <c:v>-38.077860910443881</c:v>
                </c:pt>
                <c:pt idx="36">
                  <c:v>-38.146217780126008</c:v>
                </c:pt>
                <c:pt idx="37">
                  <c:v>-38.211944334074744</c:v>
                </c:pt>
                <c:pt idx="38">
                  <c:v>-38.26877249827038</c:v>
                </c:pt>
                <c:pt idx="39">
                  <c:v>-38.320032504122807</c:v>
                </c:pt>
                <c:pt idx="40">
                  <c:v>-38.363982297261821</c:v>
                </c:pt>
                <c:pt idx="41">
                  <c:v>-38.396214720617607</c:v>
                </c:pt>
                <c:pt idx="42">
                  <c:v>-38.420296189397121</c:v>
                </c:pt>
                <c:pt idx="43">
                  <c:v>-38.433508926666946</c:v>
                </c:pt>
                <c:pt idx="44">
                  <c:v>-38.432334570398439</c:v>
                </c:pt>
                <c:pt idx="45">
                  <c:v>-38.420911943310664</c:v>
                </c:pt>
                <c:pt idx="46">
                  <c:v>-38.39628593329055</c:v>
                </c:pt>
                <c:pt idx="47">
                  <c:v>-38.355479198373175</c:v>
                </c:pt>
                <c:pt idx="48">
                  <c:v>-38.302611606174665</c:v>
                </c:pt>
                <c:pt idx="49">
                  <c:v>-38.232526933106996</c:v>
                </c:pt>
                <c:pt idx="50">
                  <c:v>-38.146619550439276</c:v>
                </c:pt>
                <c:pt idx="51">
                  <c:v>-38.045363748291948</c:v>
                </c:pt>
                <c:pt idx="52">
                  <c:v>-37.926622036914885</c:v>
                </c:pt>
                <c:pt idx="53">
                  <c:v>-37.789854648248124</c:v>
                </c:pt>
                <c:pt idx="54">
                  <c:v>-37.636309983026322</c:v>
                </c:pt>
                <c:pt idx="55">
                  <c:v>-37.464548624724138</c:v>
                </c:pt>
                <c:pt idx="56">
                  <c:v>-37.274543125485991</c:v>
                </c:pt>
                <c:pt idx="57">
                  <c:v>-37.064863919495053</c:v>
                </c:pt>
                <c:pt idx="58">
                  <c:v>-36.83678322465839</c:v>
                </c:pt>
                <c:pt idx="59">
                  <c:v>-36.588615007772731</c:v>
                </c:pt>
                <c:pt idx="60">
                  <c:v>-36.321466663573631</c:v>
                </c:pt>
                <c:pt idx="61">
                  <c:v>-36.033216653366928</c:v>
                </c:pt>
                <c:pt idx="62">
                  <c:v>-35.725082801528963</c:v>
                </c:pt>
                <c:pt idx="63">
                  <c:v>-35.397009885258967</c:v>
                </c:pt>
                <c:pt idx="64">
                  <c:v>-35.048159341224114</c:v>
                </c:pt>
                <c:pt idx="65">
                  <c:v>-34.677601508990293</c:v>
                </c:pt>
                <c:pt idx="66">
                  <c:v>-34.286994065381201</c:v>
                </c:pt>
                <c:pt idx="67">
                  <c:v>-33.874651534848809</c:v>
                </c:pt>
                <c:pt idx="68">
                  <c:v>-33.44023080854479</c:v>
                </c:pt>
                <c:pt idx="69">
                  <c:v>-32.986376241902413</c:v>
                </c:pt>
                <c:pt idx="70">
                  <c:v>-32.51078097343067</c:v>
                </c:pt>
                <c:pt idx="71">
                  <c:v>-32.012089633644578</c:v>
                </c:pt>
                <c:pt idx="72">
                  <c:v>-31.491681284749902</c:v>
                </c:pt>
                <c:pt idx="73">
                  <c:v>-30.94999216751604</c:v>
                </c:pt>
                <c:pt idx="74">
                  <c:v>-30.385290915913647</c:v>
                </c:pt>
                <c:pt idx="75">
                  <c:v>-29.800487774563514</c:v>
                </c:pt>
                <c:pt idx="76">
                  <c:v>-29.19084026097195</c:v>
                </c:pt>
                <c:pt idx="77">
                  <c:v>-28.560688531479819</c:v>
                </c:pt>
                <c:pt idx="78">
                  <c:v>-27.909959905644929</c:v>
                </c:pt>
                <c:pt idx="79">
                  <c:v>-27.233957280086688</c:v>
                </c:pt>
                <c:pt idx="80">
                  <c:v>-26.53797193438912</c:v>
                </c:pt>
                <c:pt idx="81">
                  <c:v>-25.818277468279206</c:v>
                </c:pt>
                <c:pt idx="82">
                  <c:v>-25.077135027724175</c:v>
                </c:pt>
                <c:pt idx="83">
                  <c:v>-24.314630836463952</c:v>
                </c:pt>
                <c:pt idx="84">
                  <c:v>-23.526025508507004</c:v>
                </c:pt>
                <c:pt idx="85">
                  <c:v>-22.71942405772198</c:v>
                </c:pt>
                <c:pt idx="86">
                  <c:v>-21.888329833067335</c:v>
                </c:pt>
                <c:pt idx="87">
                  <c:v>-21.033761907608113</c:v>
                </c:pt>
              </c:numCache>
            </c:numRef>
          </c:yVal>
          <c:smooth val="0"/>
          <c:extLst>
            <c:ext xmlns:c16="http://schemas.microsoft.com/office/drawing/2014/chart" uri="{C3380CC4-5D6E-409C-BE32-E72D297353CC}">
              <c16:uniqueId val="{00000004-B2BB-4EEB-88C9-282ABC9F0B94}"/>
            </c:ext>
          </c:extLst>
        </c:ser>
        <c:ser>
          <c:idx val="5"/>
          <c:order val="5"/>
          <c:tx>
            <c:v>Tiefster Punkt</c:v>
          </c:tx>
          <c:spPr>
            <a:ln w="28575">
              <a:noFill/>
            </a:ln>
          </c:spPr>
          <c:xVal>
            <c:numRef>
              <c:f>'Geo. GR'!$U$7</c:f>
              <c:numCache>
                <c:formatCode>General</c:formatCode>
                <c:ptCount val="1"/>
                <c:pt idx="0">
                  <c:v>18.778284676482876</c:v>
                </c:pt>
              </c:numCache>
            </c:numRef>
          </c:xVal>
          <c:yVal>
            <c:numRef>
              <c:f>'Geo. GR'!$T$2</c:f>
              <c:numCache>
                <c:formatCode>General</c:formatCode>
                <c:ptCount val="1"/>
                <c:pt idx="0">
                  <c:v>-39.843311548809595</c:v>
                </c:pt>
              </c:numCache>
            </c:numRef>
          </c:yVal>
          <c:smooth val="0"/>
          <c:extLst>
            <c:ext xmlns:c16="http://schemas.microsoft.com/office/drawing/2014/chart" uri="{C3380CC4-5D6E-409C-BE32-E72D297353CC}">
              <c16:uniqueId val="{00000005-B2BB-4EEB-88C9-282ABC9F0B94}"/>
            </c:ext>
          </c:extLst>
        </c:ser>
        <c:ser>
          <c:idx val="6"/>
          <c:order val="6"/>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6-B2BB-4EEB-88C9-282ABC9F0B94}"/>
            </c:ext>
          </c:extLst>
        </c:ser>
        <c:dLbls>
          <c:showLegendKey val="0"/>
          <c:showVal val="0"/>
          <c:showCatName val="0"/>
          <c:showSerName val="0"/>
          <c:showPercent val="0"/>
          <c:showBubbleSize val="0"/>
        </c:dLbls>
        <c:axId val="70595328"/>
        <c:axId val="70597248"/>
      </c:scatterChart>
      <c:valAx>
        <c:axId val="70595328"/>
        <c:scaling>
          <c:orientation val="minMax"/>
        </c:scaling>
        <c:delete val="0"/>
        <c:axPos val="b"/>
        <c:title>
          <c:tx>
            <c:rich>
              <a:bodyPr/>
              <a:lstStyle/>
              <a:p>
                <a:pPr>
                  <a:defRPr/>
                </a:pPr>
                <a:r>
                  <a:rPr lang="en-US"/>
                  <a:t>mm</a:t>
                </a:r>
              </a:p>
            </c:rich>
          </c:tx>
          <c:layout>
            <c:manualLayout>
              <c:xMode val="edge"/>
              <c:yMode val="edge"/>
              <c:x val="0.47644301743835421"/>
              <c:y val="0.9210660799752971"/>
            </c:manualLayout>
          </c:layout>
          <c:overlay val="0"/>
        </c:title>
        <c:numFmt formatCode="General" sourceLinked="1"/>
        <c:majorTickMark val="out"/>
        <c:minorTickMark val="none"/>
        <c:tickLblPos val="nextTo"/>
        <c:crossAx val="70597248"/>
        <c:crosses val="autoZero"/>
        <c:crossBetween val="midCat"/>
      </c:valAx>
      <c:valAx>
        <c:axId val="70597248"/>
        <c:scaling>
          <c:orientation val="minMax"/>
          <c:max val="60"/>
          <c:min val="-165"/>
        </c:scaling>
        <c:delete val="0"/>
        <c:axPos val="l"/>
        <c:majorGridlines/>
        <c:title>
          <c:tx>
            <c:rich>
              <a:bodyPr rot="0" vert="horz"/>
              <a:lstStyle/>
              <a:p>
                <a:pPr>
                  <a:defRPr/>
                </a:pPr>
                <a:r>
                  <a:rPr lang="en-US"/>
                  <a:t>mm</a:t>
                </a:r>
              </a:p>
            </c:rich>
          </c:tx>
          <c:layout>
            <c:manualLayout>
              <c:xMode val="edge"/>
              <c:yMode val="edge"/>
              <c:x val="0.78532901833872715"/>
              <c:y val="0.30017658638258465"/>
            </c:manualLayout>
          </c:layout>
          <c:overlay val="0"/>
        </c:title>
        <c:numFmt formatCode="General" sourceLinked="1"/>
        <c:majorTickMark val="out"/>
        <c:minorTickMark val="none"/>
        <c:tickLblPos val="nextTo"/>
        <c:crossAx val="7059532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t>Standart Feder</a:t>
            </a:r>
          </a:p>
        </c:rich>
      </c:tx>
      <c:overlay val="0"/>
    </c:title>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0E02-4CBD-B490-BA161320B640}"/>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0E02-4CBD-B490-BA161320B640}"/>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0E02-4CBD-B490-BA161320B640}"/>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0E02-4CBD-B490-BA161320B640}"/>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0E02-4CBD-B490-BA161320B640}"/>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 [°]</a:t>
                </a:r>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txPr>
    <a:bodyPr/>
    <a:lstStyle/>
    <a:p>
      <a:pPr>
        <a:defRPr baseline="0"/>
      </a:pPr>
      <a:endParaRPr lang="de-DE"/>
    </a:p>
  </c:txPr>
  <c:printSettings>
    <c:headerFooter/>
    <c:pageMargins b="0.78740157499999996" l="0.70000000000000062" r="0.70000000000000062" t="0.7874015749999999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89069294377912E-2"/>
          <c:y val="3.6747490930879298E-2"/>
          <c:w val="0.8674213738171066"/>
          <c:h val="0.94476358365652069"/>
        </c:manualLayout>
      </c:layout>
      <c:scatterChart>
        <c:scatterStyle val="lineMarker"/>
        <c:varyColors val="0"/>
        <c:ser>
          <c:idx val="0"/>
          <c:order val="0"/>
          <c:tx>
            <c:v>Scharnierpunkt1</c:v>
          </c:tx>
          <c:spPr>
            <a:ln w="28575">
              <a:noFill/>
            </a:ln>
          </c:spPr>
          <c:xVal>
            <c:numRef>
              <c:f>'Geo. GR'!$G$2:$G$90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'Geo. GR'!$B$2:$B$90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D063-47B7-86C9-F9DAF45C7518}"/>
            </c:ext>
          </c:extLst>
        </c:ser>
        <c:ser>
          <c:idx val="1"/>
          <c:order val="1"/>
          <c:tx>
            <c:v>Scharnierpunkt2</c:v>
          </c:tx>
          <c:spPr>
            <a:ln w="28575">
              <a:noFill/>
            </a:ln>
          </c:spPr>
          <c:xVal>
            <c:numRef>
              <c:f>'Geo. GR'!$D$2:$D$90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'Geo. GR'!$J$2:$J$90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D063-47B7-86C9-F9DAF45C7518}"/>
            </c:ext>
          </c:extLst>
        </c:ser>
        <c:ser>
          <c:idx val="2"/>
          <c:order val="2"/>
          <c:tx>
            <c:v>Dekor links unten</c:v>
          </c:tx>
          <c:spPr>
            <a:ln w="28575">
              <a:noFill/>
            </a:ln>
          </c:spPr>
          <c:xVal>
            <c:numRef>
              <c:f>'Geo. GR'!$O$2:$O$90</c:f>
              <c:numCache>
                <c:formatCode>General</c:formatCode>
                <c:ptCount val="89"/>
                <c:pt idx="0">
                  <c:v>3</c:v>
                </c:pt>
                <c:pt idx="1">
                  <c:v>3.2058499999999994</c:v>
                </c:pt>
                <c:pt idx="2">
                  <c:v>3.3466500000000003</c:v>
                </c:pt>
                <c:pt idx="3">
                  <c:v>3.4104299999999999</c:v>
                </c:pt>
                <c:pt idx="4">
                  <c:v>3.3931600000000004</c:v>
                </c:pt>
                <c:pt idx="5">
                  <c:v>3.2897199999999995</c:v>
                </c:pt>
                <c:pt idx="6">
                  <c:v>3.1000199999999998</c:v>
                </c:pt>
                <c:pt idx="7">
                  <c:v>2.8212099999999989</c:v>
                </c:pt>
                <c:pt idx="8">
                  <c:v>2.4551699999999999</c:v>
                </c:pt>
                <c:pt idx="9">
                  <c:v>2.0077200000000017</c:v>
                </c:pt>
                <c:pt idx="10">
                  <c:v>1.4826199999999981</c:v>
                </c:pt>
                <c:pt idx="11">
                  <c:v>0.8815299999999997</c:v>
                </c:pt>
                <c:pt idx="12">
                  <c:v>0.21363999999999805</c:v>
                </c:pt>
                <c:pt idx="13">
                  <c:v>-0.51499000000000095</c:v>
                </c:pt>
                <c:pt idx="14">
                  <c:v>-1.3019400000000001</c:v>
                </c:pt>
                <c:pt idx="15">
                  <c:v>-2.1395700000000009</c:v>
                </c:pt>
                <c:pt idx="16">
                  <c:v>-3.0230000000000015</c:v>
                </c:pt>
                <c:pt idx="17">
                  <c:v>-3.9470500000000008</c:v>
                </c:pt>
                <c:pt idx="18">
                  <c:v>-4.9071099999999994</c:v>
                </c:pt>
                <c:pt idx="19">
                  <c:v>-5.8980600000000001</c:v>
                </c:pt>
                <c:pt idx="20">
                  <c:v>-6.919690000000001</c:v>
                </c:pt>
                <c:pt idx="21">
                  <c:v>-7.9644199999999996</c:v>
                </c:pt>
                <c:pt idx="22">
                  <c:v>-9.0321000000000016</c:v>
                </c:pt>
                <c:pt idx="23">
                  <c:v>-10.12067</c:v>
                </c:pt>
                <c:pt idx="24">
                  <c:v>-11.224550000000001</c:v>
                </c:pt>
                <c:pt idx="25">
                  <c:v>-12.34459</c:v>
                </c:pt>
                <c:pt idx="26">
                  <c:v>-13.477610000000002</c:v>
                </c:pt>
                <c:pt idx="27">
                  <c:v>-14.62294</c:v>
                </c:pt>
                <c:pt idx="28">
                  <c:v>-15.77758</c:v>
                </c:pt>
                <c:pt idx="29">
                  <c:v>-16.942530000000001</c:v>
                </c:pt>
                <c:pt idx="30">
                  <c:v>-18.113880000000002</c:v>
                </c:pt>
                <c:pt idx="31">
                  <c:v>-19.29354</c:v>
                </c:pt>
                <c:pt idx="32">
                  <c:v>-20.479660000000003</c:v>
                </c:pt>
                <c:pt idx="33">
                  <c:v>-21.671240000000001</c:v>
                </c:pt>
                <c:pt idx="34">
                  <c:v>-22.867280000000001</c:v>
                </c:pt>
                <c:pt idx="35">
                  <c:v>-24.06793</c:v>
                </c:pt>
                <c:pt idx="36">
                  <c:v>-25.271250000000006</c:v>
                </c:pt>
                <c:pt idx="37">
                  <c:v>-26.478910000000003</c:v>
                </c:pt>
                <c:pt idx="38">
                  <c:v>-27.688510000000001</c:v>
                </c:pt>
                <c:pt idx="39">
                  <c:v>-28.900659999999998</c:v>
                </c:pt>
                <c:pt idx="40">
                  <c:v>-30.11542</c:v>
                </c:pt>
                <c:pt idx="41">
                  <c:v>-31.330209999999997</c:v>
                </c:pt>
                <c:pt idx="42">
                  <c:v>-32.545760000000001</c:v>
                </c:pt>
                <c:pt idx="43">
                  <c:v>-33.763860000000008</c:v>
                </c:pt>
                <c:pt idx="44">
                  <c:v>-34.982050000000001</c:v>
                </c:pt>
                <c:pt idx="45">
                  <c:v>-36.199090000000005</c:v>
                </c:pt>
                <c:pt idx="46">
                  <c:v>-37.418679999999995</c:v>
                </c:pt>
                <c:pt idx="47">
                  <c:v>-38.635719999999999</c:v>
                </c:pt>
                <c:pt idx="48">
                  <c:v>-39.851550000000003</c:v>
                </c:pt>
                <c:pt idx="49">
                  <c:v>-41.068199999999997</c:v>
                </c:pt>
                <c:pt idx="50">
                  <c:v>-42.282180000000004</c:v>
                </c:pt>
                <c:pt idx="51">
                  <c:v>-43.4968</c:v>
                </c:pt>
                <c:pt idx="52">
                  <c:v>-44.708750000000002</c:v>
                </c:pt>
                <c:pt idx="53">
                  <c:v>-45.917820000000006</c:v>
                </c:pt>
                <c:pt idx="54">
                  <c:v>-47.125889999999998</c:v>
                </c:pt>
                <c:pt idx="55">
                  <c:v>-48.332080000000005</c:v>
                </c:pt>
                <c:pt idx="56">
                  <c:v>-49.534419999999997</c:v>
                </c:pt>
                <c:pt idx="57">
                  <c:v>-50.734939999999995</c:v>
                </c:pt>
                <c:pt idx="58">
                  <c:v>-51.932550000000006</c:v>
                </c:pt>
                <c:pt idx="59">
                  <c:v>-53.126489999999997</c:v>
                </c:pt>
                <c:pt idx="60">
                  <c:v>-54.317520000000002</c:v>
                </c:pt>
                <c:pt idx="61">
                  <c:v>-55.504819999999995</c:v>
                </c:pt>
                <c:pt idx="62">
                  <c:v>-56.687480000000001</c:v>
                </c:pt>
                <c:pt idx="63">
                  <c:v>-57.867289999999997</c:v>
                </c:pt>
                <c:pt idx="64">
                  <c:v>-59.04325</c:v>
                </c:pt>
                <c:pt idx="65">
                  <c:v>-60.213720000000002</c:v>
                </c:pt>
                <c:pt idx="66">
                  <c:v>-61.380399999999995</c:v>
                </c:pt>
                <c:pt idx="67">
                  <c:v>-62.542259999999999</c:v>
                </c:pt>
                <c:pt idx="68">
                  <c:v>-63.699539999999999</c:v>
                </c:pt>
                <c:pt idx="69">
                  <c:v>-64.850269999999995</c:v>
                </c:pt>
                <c:pt idx="70">
                  <c:v>-65.99803</c:v>
                </c:pt>
                <c:pt idx="71">
                  <c:v>-67.141030000000001</c:v>
                </c:pt>
                <c:pt idx="72">
                  <c:v>-68.277540000000002</c:v>
                </c:pt>
                <c:pt idx="73">
                  <c:v>-69.408440000000013</c:v>
                </c:pt>
                <c:pt idx="74">
                  <c:v>-70.534580000000005</c:v>
                </c:pt>
                <c:pt idx="75">
                  <c:v>-71.654110000000003</c:v>
                </c:pt>
                <c:pt idx="76">
                  <c:v>-72.76982000000001</c:v>
                </c:pt>
                <c:pt idx="77">
                  <c:v>-73.878129999999999</c:v>
                </c:pt>
                <c:pt idx="78">
                  <c:v>-74.981560000000002</c:v>
                </c:pt>
                <c:pt idx="79">
                  <c:v>-76.081109999999995</c:v>
                </c:pt>
                <c:pt idx="80">
                  <c:v>-77.172409999999999</c:v>
                </c:pt>
                <c:pt idx="81">
                  <c:v>-78.258769999999998</c:v>
                </c:pt>
                <c:pt idx="82">
                  <c:v>-79.340519999999998</c:v>
                </c:pt>
                <c:pt idx="83">
                  <c:v>-80.417479999999998</c:v>
                </c:pt>
                <c:pt idx="84">
                  <c:v>-81.488650000000007</c:v>
                </c:pt>
                <c:pt idx="85">
                  <c:v>-82.554420000000007</c:v>
                </c:pt>
                <c:pt idx="86">
                  <c:v>-83.617069999999998</c:v>
                </c:pt>
                <c:pt idx="87">
                  <c:v>-84.675200000000004</c:v>
                </c:pt>
                <c:pt idx="88">
                  <c:v>-85.72954</c:v>
                </c:pt>
              </c:numCache>
            </c:numRef>
          </c:xVal>
          <c:yVal>
            <c:numRef>
              <c:f>'Geo. GR'!$P$2:$P$90</c:f>
              <c:numCache>
                <c:formatCode>General</c:formatCode>
                <c:ptCount val="89"/>
                <c:pt idx="0">
                  <c:v>-39.5</c:v>
                </c:pt>
                <c:pt idx="1">
                  <c:v>-38.952059999999996</c:v>
                </c:pt>
                <c:pt idx="2">
                  <c:v>-38.341000000000001</c:v>
                </c:pt>
                <c:pt idx="3">
                  <c:v>-37.674510000000005</c:v>
                </c:pt>
                <c:pt idx="4">
                  <c:v>-36.968900000000005</c:v>
                </c:pt>
                <c:pt idx="5">
                  <c:v>-36.232590000000002</c:v>
                </c:pt>
                <c:pt idx="6">
                  <c:v>-35.481100000000005</c:v>
                </c:pt>
                <c:pt idx="7">
                  <c:v>-34.723700000000001</c:v>
                </c:pt>
                <c:pt idx="8">
                  <c:v>-33.96781</c:v>
                </c:pt>
                <c:pt idx="9">
                  <c:v>-33.227469999999997</c:v>
                </c:pt>
                <c:pt idx="10">
                  <c:v>-32.504519999999999</c:v>
                </c:pt>
                <c:pt idx="11">
                  <c:v>-31.81024</c:v>
                </c:pt>
                <c:pt idx="12">
                  <c:v>-31.144080000000002</c:v>
                </c:pt>
                <c:pt idx="13">
                  <c:v>-30.510830000000006</c:v>
                </c:pt>
                <c:pt idx="14">
                  <c:v>-29.912610000000001</c:v>
                </c:pt>
                <c:pt idx="15">
                  <c:v>-29.350089999999998</c:v>
                </c:pt>
                <c:pt idx="16">
                  <c:v>-28.821689999999997</c:v>
                </c:pt>
                <c:pt idx="17">
                  <c:v>-28.329780000000007</c:v>
                </c:pt>
                <c:pt idx="18">
                  <c:v>-27.868929999999999</c:v>
                </c:pt>
                <c:pt idx="19">
                  <c:v>-27.440719999999999</c:v>
                </c:pt>
                <c:pt idx="20">
                  <c:v>-27.043209999999998</c:v>
                </c:pt>
                <c:pt idx="21">
                  <c:v>-26.673280000000009</c:v>
                </c:pt>
                <c:pt idx="22">
                  <c:v>-26.328200000000002</c:v>
                </c:pt>
                <c:pt idx="23">
                  <c:v>-26.005760000000002</c:v>
                </c:pt>
                <c:pt idx="24">
                  <c:v>-25.704839999999997</c:v>
                </c:pt>
                <c:pt idx="25">
                  <c:v>-25.42071</c:v>
                </c:pt>
                <c:pt idx="26">
                  <c:v>-25.155740000000009</c:v>
                </c:pt>
                <c:pt idx="27">
                  <c:v>-24.90429</c:v>
                </c:pt>
                <c:pt idx="28">
                  <c:v>-24.664359999999999</c:v>
                </c:pt>
                <c:pt idx="29">
                  <c:v>-24.434950000000001</c:v>
                </c:pt>
                <c:pt idx="30">
                  <c:v>-24.215579999999996</c:v>
                </c:pt>
                <c:pt idx="31">
                  <c:v>-24.001730000000009</c:v>
                </c:pt>
                <c:pt idx="32">
                  <c:v>-23.793130000000001</c:v>
                </c:pt>
                <c:pt idx="33">
                  <c:v>-23.58878</c:v>
                </c:pt>
                <c:pt idx="34">
                  <c:v>-23.385679999999997</c:v>
                </c:pt>
                <c:pt idx="35">
                  <c:v>-23.184559999999998</c:v>
                </c:pt>
                <c:pt idx="36">
                  <c:v>-22.98263</c:v>
                </c:pt>
                <c:pt idx="37">
                  <c:v>-22.780530000000009</c:v>
                </c:pt>
                <c:pt idx="38">
                  <c:v>-22.573770000000003</c:v>
                </c:pt>
                <c:pt idx="39">
                  <c:v>-22.364780000000003</c:v>
                </c:pt>
                <c:pt idx="40">
                  <c:v>-22.151769999999999</c:v>
                </c:pt>
                <c:pt idx="41">
                  <c:v>-21.931620000000002</c:v>
                </c:pt>
                <c:pt idx="42">
                  <c:v>-21.707180000000005</c:v>
                </c:pt>
                <c:pt idx="43">
                  <c:v>-21.475509999999996</c:v>
                </c:pt>
                <c:pt idx="44">
                  <c:v>-21.233910000000002</c:v>
                </c:pt>
                <c:pt idx="45">
                  <c:v>-20.986539999999994</c:v>
                </c:pt>
                <c:pt idx="46">
                  <c:v>-20.729940000000003</c:v>
                </c:pt>
                <c:pt idx="47">
                  <c:v>-20.462080000000004</c:v>
                </c:pt>
                <c:pt idx="48">
                  <c:v>-20.187239999999999</c:v>
                </c:pt>
                <c:pt idx="49">
                  <c:v>-19.899320000000003</c:v>
                </c:pt>
                <c:pt idx="50">
                  <c:v>-19.600720000000003</c:v>
                </c:pt>
                <c:pt idx="51">
                  <c:v>-19.291409999999999</c:v>
                </c:pt>
                <c:pt idx="52">
                  <c:v>-18.970420000000001</c:v>
                </c:pt>
                <c:pt idx="53">
                  <c:v>-18.635809999999999</c:v>
                </c:pt>
                <c:pt idx="54">
                  <c:v>-18.29016</c:v>
                </c:pt>
                <c:pt idx="55">
                  <c:v>-17.930890000000002</c:v>
                </c:pt>
                <c:pt idx="56">
                  <c:v>-17.560310000000005</c:v>
                </c:pt>
                <c:pt idx="57">
                  <c:v>-17.173320000000004</c:v>
                </c:pt>
                <c:pt idx="58">
                  <c:v>-16.77581</c:v>
                </c:pt>
                <c:pt idx="59">
                  <c:v>-16.361619999999998</c:v>
                </c:pt>
                <c:pt idx="60">
                  <c:v>-15.935910000000002</c:v>
                </c:pt>
                <c:pt idx="61">
                  <c:v>-15.494310000000002</c:v>
                </c:pt>
                <c:pt idx="62">
                  <c:v>-15.03834</c:v>
                </c:pt>
                <c:pt idx="63">
                  <c:v>-14.568059999999999</c:v>
                </c:pt>
                <c:pt idx="64">
                  <c:v>-14.083469999999998</c:v>
                </c:pt>
                <c:pt idx="65">
                  <c:v>-13.584239999999999</c:v>
                </c:pt>
                <c:pt idx="66">
                  <c:v>-13.067910000000001</c:v>
                </c:pt>
                <c:pt idx="67">
                  <c:v>-12.539580000000001</c:v>
                </c:pt>
                <c:pt idx="68">
                  <c:v>-11.993090000000002</c:v>
                </c:pt>
                <c:pt idx="69">
                  <c:v>-11.43275</c:v>
                </c:pt>
                <c:pt idx="70">
                  <c:v>-10.85768</c:v>
                </c:pt>
                <c:pt idx="71">
                  <c:v>-10.266819999999999</c:v>
                </c:pt>
                <c:pt idx="72">
                  <c:v>-9.659320000000001</c:v>
                </c:pt>
                <c:pt idx="73">
                  <c:v>-9.0367599999999992</c:v>
                </c:pt>
                <c:pt idx="74">
                  <c:v>-8.3984100000000019</c:v>
                </c:pt>
                <c:pt idx="75">
                  <c:v>-7.7440000000000007</c:v>
                </c:pt>
                <c:pt idx="76">
                  <c:v>-7.0745900000000024</c:v>
                </c:pt>
                <c:pt idx="77">
                  <c:v>-6.3880599999999976</c:v>
                </c:pt>
                <c:pt idx="78">
                  <c:v>-5.6863199999999994</c:v>
                </c:pt>
                <c:pt idx="79">
                  <c:v>-4.9693700000000014</c:v>
                </c:pt>
                <c:pt idx="80">
                  <c:v>-4.2360300000000031</c:v>
                </c:pt>
                <c:pt idx="81">
                  <c:v>-3.4872699999999996</c:v>
                </c:pt>
                <c:pt idx="82">
                  <c:v>-2.7204500000000005</c:v>
                </c:pt>
                <c:pt idx="83">
                  <c:v>-1.9389400000000028</c:v>
                </c:pt>
                <c:pt idx="84">
                  <c:v>-1.142739999999999</c:v>
                </c:pt>
                <c:pt idx="85">
                  <c:v>-0.32642000000000015</c:v>
                </c:pt>
                <c:pt idx="86">
                  <c:v>0.50294999999999979</c:v>
                </c:pt>
                <c:pt idx="87">
                  <c:v>1.3498600000000023</c:v>
                </c:pt>
                <c:pt idx="88">
                  <c:v>2.214459999999999</c:v>
                </c:pt>
              </c:numCache>
            </c:numRef>
          </c:yVal>
          <c:smooth val="0"/>
          <c:extLst>
            <c:ext xmlns:c16="http://schemas.microsoft.com/office/drawing/2014/chart" uri="{C3380CC4-5D6E-409C-BE32-E72D297353CC}">
              <c16:uniqueId val="{00000002-D063-47B7-86C9-F9DAF45C7518}"/>
            </c:ext>
          </c:extLst>
        </c:ser>
        <c:ser>
          <c:idx val="3"/>
          <c:order val="3"/>
          <c:tx>
            <c:v>Dekor rechts unten</c:v>
          </c:tx>
          <c:spPr>
            <a:ln w="28575">
              <a:noFill/>
            </a:ln>
          </c:spPr>
          <c:xVal>
            <c:numRef>
              <c:f>'Geo. GR'!$Q$2:$Q$90</c:f>
              <c:numCache>
                <c:formatCode>General</c:formatCode>
                <c:ptCount val="89"/>
                <c:pt idx="0">
                  <c:v>22</c:v>
                </c:pt>
                <c:pt idx="1">
                  <c:v>22.202809999999999</c:v>
                </c:pt>
                <c:pt idx="2">
                  <c:v>22.335249999999998</c:v>
                </c:pt>
                <c:pt idx="3">
                  <c:v>22.384210000000003</c:v>
                </c:pt>
                <c:pt idx="4">
                  <c:v>22.346799999999998</c:v>
                </c:pt>
                <c:pt idx="5">
                  <c:v>22.217139999999997</c:v>
                </c:pt>
                <c:pt idx="6">
                  <c:v>21.995899999999999</c:v>
                </c:pt>
                <c:pt idx="7">
                  <c:v>21.679850000000002</c:v>
                </c:pt>
                <c:pt idx="8">
                  <c:v>21.270109999999999</c:v>
                </c:pt>
                <c:pt idx="9">
                  <c:v>20.77402</c:v>
                </c:pt>
                <c:pt idx="10">
                  <c:v>20.193819999999995</c:v>
                </c:pt>
                <c:pt idx="11">
                  <c:v>19.532690000000002</c:v>
                </c:pt>
                <c:pt idx="12">
                  <c:v>18.798679999999997</c:v>
                </c:pt>
                <c:pt idx="13">
                  <c:v>17.99823</c:v>
                </c:pt>
                <c:pt idx="14">
                  <c:v>17.133759999999999</c:v>
                </c:pt>
                <c:pt idx="15">
                  <c:v>16.213290000000001</c:v>
                </c:pt>
                <c:pt idx="16">
                  <c:v>15.24094</c:v>
                </c:pt>
                <c:pt idx="17">
                  <c:v>14.22303</c:v>
                </c:pt>
                <c:pt idx="18">
                  <c:v>13.163030000000003</c:v>
                </c:pt>
                <c:pt idx="19">
                  <c:v>12.06682</c:v>
                </c:pt>
                <c:pt idx="20">
                  <c:v>10.934610000000001</c:v>
                </c:pt>
                <c:pt idx="21">
                  <c:v>9.7739800000000052</c:v>
                </c:pt>
                <c:pt idx="22">
                  <c:v>8.584699999999998</c:v>
                </c:pt>
                <c:pt idx="23">
                  <c:v>7.3692099999999989</c:v>
                </c:pt>
                <c:pt idx="24">
                  <c:v>6.1330899999999957</c:v>
                </c:pt>
                <c:pt idx="25">
                  <c:v>4.8751099999999958</c:v>
                </c:pt>
                <c:pt idx="26">
                  <c:v>3.5995899999999992</c:v>
                </c:pt>
                <c:pt idx="27">
                  <c:v>2.306440000000002</c:v>
                </c:pt>
                <c:pt idx="28">
                  <c:v>0.99865999999999744</c:v>
                </c:pt>
                <c:pt idx="29">
                  <c:v>-0.32475000000000165</c:v>
                </c:pt>
                <c:pt idx="30">
                  <c:v>-1.6591200000000015</c:v>
                </c:pt>
                <c:pt idx="31">
                  <c:v>-3.0071200000000005</c:v>
                </c:pt>
                <c:pt idx="32">
                  <c:v>-4.3665200000000013</c:v>
                </c:pt>
                <c:pt idx="33">
                  <c:v>-5.7363200000000028</c:v>
                </c:pt>
                <c:pt idx="34">
                  <c:v>-7.1155200000000018</c:v>
                </c:pt>
                <c:pt idx="35">
                  <c:v>-8.5038900000000019</c:v>
                </c:pt>
                <c:pt idx="36">
                  <c:v>-9.8998700000000053</c:v>
                </c:pt>
                <c:pt idx="37">
                  <c:v>-11.30437</c:v>
                </c:pt>
                <c:pt idx="38">
                  <c:v>-12.716129999999998</c:v>
                </c:pt>
                <c:pt idx="39">
                  <c:v>-14.134619999999995</c:v>
                </c:pt>
                <c:pt idx="40">
                  <c:v>-15.560280000000002</c:v>
                </c:pt>
                <c:pt idx="41">
                  <c:v>-16.990529999999996</c:v>
                </c:pt>
                <c:pt idx="42">
                  <c:v>-18.425720000000005</c:v>
                </c:pt>
                <c:pt idx="43">
                  <c:v>-19.867640000000009</c:v>
                </c:pt>
                <c:pt idx="44">
                  <c:v>-21.314590000000006</c:v>
                </c:pt>
                <c:pt idx="45">
                  <c:v>-22.763810000000007</c:v>
                </c:pt>
                <c:pt idx="46">
                  <c:v>-24.219759999999997</c:v>
                </c:pt>
                <c:pt idx="47">
                  <c:v>-25.677719999999997</c:v>
                </c:pt>
                <c:pt idx="48">
                  <c:v>-27.137510000000006</c:v>
                </c:pt>
                <c:pt idx="49">
                  <c:v>-28.602679999999996</c:v>
                </c:pt>
                <c:pt idx="50">
                  <c:v>-30.068980000000003</c:v>
                </c:pt>
                <c:pt idx="51">
                  <c:v>-31.539339999999999</c:v>
                </c:pt>
                <c:pt idx="52">
                  <c:v>-33.010830000000006</c:v>
                </c:pt>
                <c:pt idx="53">
                  <c:v>-34.483240000000002</c:v>
                </c:pt>
                <c:pt idx="54">
                  <c:v>-35.957689999999999</c:v>
                </c:pt>
                <c:pt idx="55">
                  <c:v>-37.434060000000002</c:v>
                </c:pt>
                <c:pt idx="56">
                  <c:v>-38.909239999999997</c:v>
                </c:pt>
                <c:pt idx="57">
                  <c:v>-40.386780000000002</c:v>
                </c:pt>
                <c:pt idx="58">
                  <c:v>-41.863690000000005</c:v>
                </c:pt>
                <c:pt idx="59">
                  <c:v>-43.340730000000001</c:v>
                </c:pt>
                <c:pt idx="60">
                  <c:v>-44.817140000000009</c:v>
                </c:pt>
                <c:pt idx="61">
                  <c:v>-46.293239999999997</c:v>
                </c:pt>
                <c:pt idx="62">
                  <c:v>-47.767359999999996</c:v>
                </c:pt>
                <c:pt idx="63">
                  <c:v>-49.241289999999999</c:v>
                </c:pt>
                <c:pt idx="64">
                  <c:v>-50.714030000000008</c:v>
                </c:pt>
                <c:pt idx="65">
                  <c:v>-52.18356</c:v>
                </c:pt>
                <c:pt idx="66">
                  <c:v>-53.652339999999995</c:v>
                </c:pt>
                <c:pt idx="67">
                  <c:v>-55.117820000000002</c:v>
                </c:pt>
                <c:pt idx="68">
                  <c:v>-56.581760000000003</c:v>
                </c:pt>
                <c:pt idx="69">
                  <c:v>-58.041049999999998</c:v>
                </c:pt>
                <c:pt idx="70">
                  <c:v>-59.499269999999996</c:v>
                </c:pt>
                <c:pt idx="71">
                  <c:v>-60.954629999999995</c:v>
                </c:pt>
                <c:pt idx="72">
                  <c:v>-62.405780000000007</c:v>
                </c:pt>
                <c:pt idx="73">
                  <c:v>-63.852840000000008</c:v>
                </c:pt>
                <c:pt idx="74">
                  <c:v>-65.297039999999996</c:v>
                </c:pt>
                <c:pt idx="75">
                  <c:v>-66.736150000000009</c:v>
                </c:pt>
                <c:pt idx="76">
                  <c:v>-68.172960000000003</c:v>
                </c:pt>
                <c:pt idx="77">
                  <c:v>-69.603889999999993</c:v>
                </c:pt>
                <c:pt idx="78">
                  <c:v>-71.031080000000003</c:v>
                </c:pt>
                <c:pt idx="79">
                  <c:v>-72.45553000000001</c:v>
                </c:pt>
                <c:pt idx="80">
                  <c:v>-73.872870000000006</c:v>
                </c:pt>
                <c:pt idx="81">
                  <c:v>-75.286029999999997</c:v>
                </c:pt>
                <c:pt idx="82">
                  <c:v>-76.696100000000001</c:v>
                </c:pt>
                <c:pt idx="83">
                  <c:v>-78.101759999999999</c:v>
                </c:pt>
                <c:pt idx="84">
                  <c:v>-79.502010000000013</c:v>
                </c:pt>
                <c:pt idx="85">
                  <c:v>-80.898380000000003</c:v>
                </c:pt>
                <c:pt idx="86">
                  <c:v>-82.291249999999991</c:v>
                </c:pt>
                <c:pt idx="87">
                  <c:v>-83.680360000000007</c:v>
                </c:pt>
                <c:pt idx="88">
                  <c:v>-85.066059999999993</c:v>
                </c:pt>
              </c:numCache>
            </c:numRef>
          </c:xVal>
          <c:yVal>
            <c:numRef>
              <c:f>'Geo. GR'!$R$2:$R$90</c:f>
              <c:numCache>
                <c:formatCode>General</c:formatCode>
                <c:ptCount val="89"/>
                <c:pt idx="0">
                  <c:v>-39.5</c:v>
                </c:pt>
                <c:pt idx="1">
                  <c:v>-39.283799999999999</c:v>
                </c:pt>
                <c:pt idx="2">
                  <c:v>-39.004100000000001</c:v>
                </c:pt>
                <c:pt idx="3">
                  <c:v>-38.668970000000009</c:v>
                </c:pt>
                <c:pt idx="4">
                  <c:v>-38.294340000000005</c:v>
                </c:pt>
                <c:pt idx="5">
                  <c:v>-37.888630000000006</c:v>
                </c:pt>
                <c:pt idx="6">
                  <c:v>-37.46698</c:v>
                </c:pt>
                <c:pt idx="7">
                  <c:v>-37.03904</c:v>
                </c:pt>
                <c:pt idx="8">
                  <c:v>-36.612230000000004</c:v>
                </c:pt>
                <c:pt idx="9">
                  <c:v>-36.199829999999999</c:v>
                </c:pt>
                <c:pt idx="10">
                  <c:v>-35.80368</c:v>
                </c:pt>
                <c:pt idx="11">
                  <c:v>-35.43582</c:v>
                </c:pt>
                <c:pt idx="12">
                  <c:v>-35.094560000000001</c:v>
                </c:pt>
                <c:pt idx="13">
                  <c:v>-34.784690000000005</c:v>
                </c:pt>
                <c:pt idx="14">
                  <c:v>-34.50909</c:v>
                </c:pt>
                <c:pt idx="15">
                  <c:v>-34.267669999999995</c:v>
                </c:pt>
                <c:pt idx="16">
                  <c:v>-34.05885</c:v>
                </c:pt>
                <c:pt idx="17">
                  <c:v>-33.885000000000005</c:v>
                </c:pt>
                <c:pt idx="18">
                  <c:v>-33.740310000000001</c:v>
                </c:pt>
                <c:pt idx="19">
                  <c:v>-33.626359999999998</c:v>
                </c:pt>
                <c:pt idx="20">
                  <c:v>-33.541589999999999</c:v>
                </c:pt>
                <c:pt idx="21">
                  <c:v>-33.482120000000009</c:v>
                </c:pt>
                <c:pt idx="22">
                  <c:v>-33.445599999999999</c:v>
                </c:pt>
                <c:pt idx="23">
                  <c:v>-33.429819999999999</c:v>
                </c:pt>
                <c:pt idx="24">
                  <c:v>-33.432899999999997</c:v>
                </c:pt>
                <c:pt idx="25">
                  <c:v>-33.450490000000002</c:v>
                </c:pt>
                <c:pt idx="26">
                  <c:v>-33.484960000000008</c:v>
                </c:pt>
                <c:pt idx="27">
                  <c:v>-33.530290000000001</c:v>
                </c:pt>
                <c:pt idx="28">
                  <c:v>-33.584479999999999</c:v>
                </c:pt>
                <c:pt idx="29">
                  <c:v>-33.646530000000006</c:v>
                </c:pt>
                <c:pt idx="30">
                  <c:v>-33.715579999999996</c:v>
                </c:pt>
                <c:pt idx="31">
                  <c:v>-33.787490000000005</c:v>
                </c:pt>
                <c:pt idx="32">
                  <c:v>-33.861609999999999</c:v>
                </c:pt>
                <c:pt idx="33">
                  <c:v>-33.93694</c:v>
                </c:pt>
                <c:pt idx="34">
                  <c:v>-34.010480000000001</c:v>
                </c:pt>
                <c:pt idx="35">
                  <c:v>-34.08258</c:v>
                </c:pt>
                <c:pt idx="36">
                  <c:v>-34.150450000000006</c:v>
                </c:pt>
                <c:pt idx="37">
                  <c:v>-34.21511000000001</c:v>
                </c:pt>
                <c:pt idx="38">
                  <c:v>-34.27131</c:v>
                </c:pt>
                <c:pt idx="39">
                  <c:v>-34.321860000000001</c:v>
                </c:pt>
                <c:pt idx="40">
                  <c:v>-34.36497</c:v>
                </c:pt>
                <c:pt idx="41">
                  <c:v>-34.39676</c:v>
                </c:pt>
                <c:pt idx="42">
                  <c:v>-34.420460000000006</c:v>
                </c:pt>
                <c:pt idx="43">
                  <c:v>-34.433509999999998</c:v>
                </c:pt>
                <c:pt idx="44">
                  <c:v>-34.432450000000003</c:v>
                </c:pt>
                <c:pt idx="45">
                  <c:v>-34.421439999999997</c:v>
                </c:pt>
                <c:pt idx="46">
                  <c:v>-34.397779999999997</c:v>
                </c:pt>
                <c:pt idx="47">
                  <c:v>-34.357920000000007</c:v>
                </c:pt>
                <c:pt idx="48">
                  <c:v>-34.306899999999999</c:v>
                </c:pt>
                <c:pt idx="49">
                  <c:v>-34.239000000000004</c:v>
                </c:pt>
                <c:pt idx="50">
                  <c:v>-34.155480000000004</c:v>
                </c:pt>
                <c:pt idx="51">
                  <c:v>-34.057450000000003</c:v>
                </c:pt>
                <c:pt idx="52">
                  <c:v>-33.942800000000005</c:v>
                </c:pt>
                <c:pt idx="53">
                  <c:v>-33.80997</c:v>
                </c:pt>
                <c:pt idx="54">
                  <c:v>-33.661540000000002</c:v>
                </c:pt>
                <c:pt idx="55">
                  <c:v>-33.494929999999997</c:v>
                </c:pt>
                <c:pt idx="56">
                  <c:v>-33.312070000000006</c:v>
                </c:pt>
                <c:pt idx="57">
                  <c:v>-33.108240000000002</c:v>
                </c:pt>
                <c:pt idx="58">
                  <c:v>-32.888950000000001</c:v>
                </c:pt>
                <c:pt idx="59">
                  <c:v>-32.648039999999995</c:v>
                </c:pt>
                <c:pt idx="60">
                  <c:v>-32.39067</c:v>
                </c:pt>
                <c:pt idx="61">
                  <c:v>-32.112470000000002</c:v>
                </c:pt>
                <c:pt idx="62">
                  <c:v>-31.814579999999999</c:v>
                </c:pt>
                <c:pt idx="63">
                  <c:v>-31.497440000000001</c:v>
                </c:pt>
                <c:pt idx="64">
                  <c:v>-31.161050000000003</c:v>
                </c:pt>
                <c:pt idx="65">
                  <c:v>-30.804320000000001</c:v>
                </c:pt>
                <c:pt idx="66">
                  <c:v>-30.425549999999998</c:v>
                </c:pt>
                <c:pt idx="67">
                  <c:v>-30.02946</c:v>
                </c:pt>
                <c:pt idx="68">
                  <c:v>-29.60989</c:v>
                </c:pt>
                <c:pt idx="69">
                  <c:v>-29.170769999999997</c:v>
                </c:pt>
                <c:pt idx="70">
                  <c:v>-28.711980000000001</c:v>
                </c:pt>
                <c:pt idx="71">
                  <c:v>-28.232079999999996</c:v>
                </c:pt>
                <c:pt idx="72">
                  <c:v>-27.729840000000003</c:v>
                </c:pt>
                <c:pt idx="73">
                  <c:v>-27.20684</c:v>
                </c:pt>
                <c:pt idx="74">
                  <c:v>-26.662730000000003</c:v>
                </c:pt>
                <c:pt idx="75">
                  <c:v>-26.096860000000003</c:v>
                </c:pt>
                <c:pt idx="76">
                  <c:v>-25.510670000000001</c:v>
                </c:pt>
                <c:pt idx="77">
                  <c:v>-24.901279999999996</c:v>
                </c:pt>
                <c:pt idx="78">
                  <c:v>-24.271360000000001</c:v>
                </c:pt>
                <c:pt idx="79">
                  <c:v>-23.620910000000002</c:v>
                </c:pt>
                <c:pt idx="80">
                  <c:v>-22.947610000000005</c:v>
                </c:pt>
                <c:pt idx="81">
                  <c:v>-22.25357</c:v>
                </c:pt>
                <c:pt idx="82">
                  <c:v>-21.535770000000003</c:v>
                </c:pt>
                <c:pt idx="83">
                  <c:v>-20.797580000000004</c:v>
                </c:pt>
                <c:pt idx="84">
                  <c:v>-20.039000000000001</c:v>
                </c:pt>
                <c:pt idx="85">
                  <c:v>-19.25422</c:v>
                </c:pt>
                <c:pt idx="86">
                  <c:v>-18.451069999999998</c:v>
                </c:pt>
                <c:pt idx="87">
                  <c:v>-17.624299999999998</c:v>
                </c:pt>
                <c:pt idx="88">
                  <c:v>-16.774140000000003</c:v>
                </c:pt>
              </c:numCache>
            </c:numRef>
          </c:yVal>
          <c:smooth val="0"/>
          <c:extLst>
            <c:ext xmlns:c16="http://schemas.microsoft.com/office/drawing/2014/chart" uri="{C3380CC4-5D6E-409C-BE32-E72D297353CC}">
              <c16:uniqueId val="{00000003-D063-47B7-86C9-F9DAF45C7518}"/>
            </c:ext>
          </c:extLst>
        </c:ser>
        <c:ser>
          <c:idx val="4"/>
          <c:order val="4"/>
          <c:tx>
            <c:v>Dekormindestabstand</c:v>
          </c:tx>
          <c:spPr>
            <a:ln w="28575">
              <a:noFill/>
            </a:ln>
          </c:spPr>
          <c:xVal>
            <c:numRef>
              <c:f>'Geo. GR'!$X$2:$X$90</c:f>
              <c:numCache>
                <c:formatCode>General</c:formatCode>
                <c:ptCount val="89"/>
                <c:pt idx="0">
                  <c:v>19.082676082939457</c:v>
                </c:pt>
                <c:pt idx="1">
                  <c:v>18.587611288929697</c:v>
                </c:pt>
                <c:pt idx="2">
                  <c:v>18.377264715193387</c:v>
                </c:pt>
                <c:pt idx="3">
                  <c:v>18.404005526607946</c:v>
                </c:pt>
                <c:pt idx="4">
                  <c:v>18.53664787817981</c:v>
                </c:pt>
                <c:pt idx="5">
                  <c:v>18.675112003013719</c:v>
                </c:pt>
                <c:pt idx="6">
                  <c:v>18.778284676482876</c:v>
                </c:pt>
                <c:pt idx="7">
                  <c:v>18.794308821992637</c:v>
                </c:pt>
                <c:pt idx="8">
                  <c:v>18.713063995097372</c:v>
                </c:pt>
                <c:pt idx="9">
                  <c:v>18.518500144374826</c:v>
                </c:pt>
                <c:pt idx="10">
                  <c:v>18.248963831310945</c:v>
                </c:pt>
                <c:pt idx="11">
                  <c:v>17.846335794793028</c:v>
                </c:pt>
                <c:pt idx="12">
                  <c:v>17.354629069301637</c:v>
                </c:pt>
                <c:pt idx="13">
                  <c:v>16.78324837321691</c:v>
                </c:pt>
                <c:pt idx="14">
                  <c:v>16.11896727241658</c:v>
                </c:pt>
                <c:pt idx="15">
                  <c:v>15.373407564384433</c:v>
                </c:pt>
                <c:pt idx="16">
                  <c:v>14.567526484397719</c:v>
                </c:pt>
                <c:pt idx="17">
                  <c:v>13.682046609060084</c:v>
                </c:pt>
                <c:pt idx="18">
                  <c:v>12.749462137701377</c:v>
                </c:pt>
                <c:pt idx="19">
                  <c:v>11.768170822219712</c:v>
                </c:pt>
                <c:pt idx="20">
                  <c:v>10.729920874894388</c:v>
                </c:pt>
                <c:pt idx="21">
                  <c:v>9.6512072510539397</c:v>
                </c:pt>
                <c:pt idx="22">
                  <c:v>8.5327747011911885</c:v>
                </c:pt>
                <c:pt idx="23">
                  <c:v>7.3791766389641618</c:v>
                </c:pt>
                <c:pt idx="24">
                  <c:v>6.1890154699800153</c:v>
                </c:pt>
                <c:pt idx="25">
                  <c:v>4.983167639158312</c:v>
                </c:pt>
                <c:pt idx="26">
                  <c:v>3.739719684487433</c:v>
                </c:pt>
                <c:pt idx="27">
                  <c:v>2.4720444223195592</c:v>
                </c:pt>
                <c:pt idx="28">
                  <c:v>1.1860000042758281</c:v>
                </c:pt>
                <c:pt idx="29">
                  <c:v>-0.11803751420518077</c:v>
                </c:pt>
                <c:pt idx="30">
                  <c:v>-1.4460401826641864</c:v>
                </c:pt>
                <c:pt idx="31">
                  <c:v>-2.7893472461735551</c:v>
                </c:pt>
                <c:pt idx="32">
                  <c:v>-4.1468781593928767</c:v>
                </c:pt>
                <c:pt idx="33">
                  <c:v>-5.5233394853457307</c:v>
                </c:pt>
                <c:pt idx="34">
                  <c:v>-6.9080739329561931</c:v>
                </c:pt>
                <c:pt idx="35">
                  <c:v>-8.3096467333401272</c:v>
                </c:pt>
                <c:pt idx="36">
                  <c:v>-9.7159138984243825</c:v>
                </c:pt>
                <c:pt idx="37">
                  <c:v>-11.145262156191592</c:v>
                </c:pt>
                <c:pt idx="38">
                  <c:v>-12.573674480900412</c:v>
                </c:pt>
                <c:pt idx="39">
                  <c:v>-14.013720755683167</c:v>
                </c:pt>
                <c:pt idx="40">
                  <c:v>-15.471394419905643</c:v>
                </c:pt>
                <c:pt idx="41">
                  <c:v>-16.924485032519275</c:v>
                </c:pt>
                <c:pt idx="42">
                  <c:v>-18.389519751531573</c:v>
                </c:pt>
                <c:pt idx="43">
                  <c:v>-19.870570300882726</c:v>
                </c:pt>
                <c:pt idx="44">
                  <c:v>-21.344977883910047</c:v>
                </c:pt>
                <c:pt idx="45">
                  <c:v>-22.828803651003632</c:v>
                </c:pt>
                <c:pt idx="46">
                  <c:v>-24.32907743429238</c:v>
                </c:pt>
                <c:pt idx="47">
                  <c:v>-25.817435623686301</c:v>
                </c:pt>
                <c:pt idx="48">
                  <c:v>-27.322682244899397</c:v>
                </c:pt>
                <c:pt idx="49">
                  <c:v>-28.830150073963779</c:v>
                </c:pt>
                <c:pt idx="50">
                  <c:v>-30.335072256406303</c:v>
                </c:pt>
                <c:pt idx="51">
                  <c:v>-31.850055201083023</c:v>
                </c:pt>
                <c:pt idx="52">
                  <c:v>-33.370221121469861</c:v>
                </c:pt>
                <c:pt idx="53">
                  <c:v>-34.883887209698166</c:v>
                </c:pt>
                <c:pt idx="54">
                  <c:v>-36.40624722269623</c:v>
                </c:pt>
                <c:pt idx="55">
                  <c:v>-37.926125010179796</c:v>
                </c:pt>
                <c:pt idx="56">
                  <c:v>-39.455872170477832</c:v>
                </c:pt>
                <c:pt idx="57">
                  <c:v>-40.974255241758854</c:v>
                </c:pt>
                <c:pt idx="58">
                  <c:v>-42.507594364236915</c:v>
                </c:pt>
                <c:pt idx="59">
                  <c:v>-44.027656930697056</c:v>
                </c:pt>
                <c:pt idx="60">
                  <c:v>-45.55797573728487</c:v>
                </c:pt>
                <c:pt idx="61">
                  <c:v>-47.085544032623858</c:v>
                </c:pt>
                <c:pt idx="62">
                  <c:v>-48.60876824766229</c:v>
                </c:pt>
                <c:pt idx="63">
                  <c:v>-50.131994614325848</c:v>
                </c:pt>
                <c:pt idx="64">
                  <c:v>-51.657630004964112</c:v>
                </c:pt>
                <c:pt idx="65">
                  <c:v>-53.182404508476608</c:v>
                </c:pt>
                <c:pt idx="66">
                  <c:v>-54.696011274842931</c:v>
                </c:pt>
                <c:pt idx="67">
                  <c:v>-56.219864491083321</c:v>
                </c:pt>
                <c:pt idx="68">
                  <c:v>-57.734361097690112</c:v>
                </c:pt>
                <c:pt idx="69">
                  <c:v>-59.241528657351019</c:v>
                </c:pt>
                <c:pt idx="70">
                  <c:v>-60.75191167432758</c:v>
                </c:pt>
                <c:pt idx="71">
                  <c:v>-62.262883480619927</c:v>
                </c:pt>
                <c:pt idx="72">
                  <c:v>-63.765393970342778</c:v>
                </c:pt>
                <c:pt idx="73">
                  <c:v>-65.263092406776877</c:v>
                </c:pt>
                <c:pt idx="74">
                  <c:v>-66.760781858154019</c:v>
                </c:pt>
                <c:pt idx="75">
                  <c:v>-68.247156719866524</c:v>
                </c:pt>
                <c:pt idx="76">
                  <c:v>-69.740233699855153</c:v>
                </c:pt>
                <c:pt idx="77">
                  <c:v>-71.219046091445236</c:v>
                </c:pt>
                <c:pt idx="78">
                  <c:v>-72.692582550898052</c:v>
                </c:pt>
                <c:pt idx="79">
                  <c:v>-74.171889330635125</c:v>
                </c:pt>
                <c:pt idx="80">
                  <c:v>-75.636191065515206</c:v>
                </c:pt>
                <c:pt idx="81">
                  <c:v>-77.100654111378006</c:v>
                </c:pt>
                <c:pt idx="82">
                  <c:v>-78.555867119940601</c:v>
                </c:pt>
                <c:pt idx="83">
                  <c:v>-80.007108633118946</c:v>
                </c:pt>
                <c:pt idx="84">
                  <c:v>-81.461768429761577</c:v>
                </c:pt>
                <c:pt idx="85">
                  <c:v>-82.896469296890189</c:v>
                </c:pt>
                <c:pt idx="86">
                  <c:v>-84.337037095467622</c:v>
                </c:pt>
                <c:pt idx="87">
                  <c:v>-85.772146198579875</c:v>
                </c:pt>
              </c:numCache>
            </c:numRef>
          </c:xVal>
          <c:yVal>
            <c:numRef>
              <c:f>'Geo. GR'!$Y$2:$Y$90</c:f>
              <c:numCache>
                <c:formatCode>General</c:formatCode>
                <c:ptCount val="89"/>
                <c:pt idx="0">
                  <c:v>-36.763355857451224</c:v>
                </c:pt>
                <c:pt idx="1">
                  <c:v>-37.57197691349964</c:v>
                </c:pt>
                <c:pt idx="2">
                  <c:v>-38.425867792963466</c:v>
                </c:pt>
                <c:pt idx="3">
                  <c:v>-39.066427356190424</c:v>
                </c:pt>
                <c:pt idx="4">
                  <c:v>-39.512018450408455</c:v>
                </c:pt>
                <c:pt idx="5">
                  <c:v>-39.747134148116274</c:v>
                </c:pt>
                <c:pt idx="6">
                  <c:v>-39.843311548809595</c:v>
                </c:pt>
                <c:pt idx="7">
                  <c:v>-39.809175756605413</c:v>
                </c:pt>
                <c:pt idx="8">
                  <c:v>-39.688187692948901</c:v>
                </c:pt>
                <c:pt idx="9">
                  <c:v>-39.503257035803969</c:v>
                </c:pt>
                <c:pt idx="10">
                  <c:v>-39.299038992022446</c:v>
                </c:pt>
                <c:pt idx="11">
                  <c:v>-39.062968948496703</c:v>
                </c:pt>
                <c:pt idx="12">
                  <c:v>-38.824803545607878</c:v>
                </c:pt>
                <c:pt idx="13">
                  <c:v>-38.595702942326433</c:v>
                </c:pt>
                <c:pt idx="14">
                  <c:v>-38.378223717002271</c:v>
                </c:pt>
                <c:pt idx="15">
                  <c:v>-38.178500793366602</c:v>
                </c:pt>
                <c:pt idx="16">
                  <c:v>-38.001756825808108</c:v>
                </c:pt>
                <c:pt idx="17">
                  <c:v>-37.848248285273989</c:v>
                </c:pt>
                <c:pt idx="18">
                  <c:v>-37.718872758493795</c:v>
                </c:pt>
                <c:pt idx="19">
                  <c:v>-37.615195502826751</c:v>
                </c:pt>
                <c:pt idx="20">
                  <c:v>-37.536349362222396</c:v>
                </c:pt>
                <c:pt idx="21">
                  <c:v>-37.480235412555807</c:v>
                </c:pt>
                <c:pt idx="22">
                  <c:v>-37.445262956218137</c:v>
                </c:pt>
                <c:pt idx="23">
                  <c:v>-37.429807583244198</c:v>
                </c:pt>
                <c:pt idx="24">
                  <c:v>-37.432509023618117</c:v>
                </c:pt>
                <c:pt idx="25">
                  <c:v>-37.449030176942024</c:v>
                </c:pt>
                <c:pt idx="26">
                  <c:v>-37.482504705381729</c:v>
                </c:pt>
                <c:pt idx="27">
                  <c:v>-37.526860426666872</c:v>
                </c:pt>
                <c:pt idx="28">
                  <c:v>-37.580090556948456</c:v>
                </c:pt>
                <c:pt idx="29">
                  <c:v>-37.641185172629619</c:v>
                </c:pt>
                <c:pt idx="30">
                  <c:v>-37.709900591971071</c:v>
                </c:pt>
                <c:pt idx="31">
                  <c:v>-37.781557479110852</c:v>
                </c:pt>
                <c:pt idx="32">
                  <c:v>-37.855575130275263</c:v>
                </c:pt>
                <c:pt idx="33">
                  <c:v>-37.931265888103972</c:v>
                </c:pt>
                <c:pt idx="34">
                  <c:v>-38.005097144266529</c:v>
                </c:pt>
                <c:pt idx="35">
                  <c:v>-38.077860910443881</c:v>
                </c:pt>
                <c:pt idx="36">
                  <c:v>-38.146217780126008</c:v>
                </c:pt>
                <c:pt idx="37">
                  <c:v>-38.211944334074744</c:v>
                </c:pt>
                <c:pt idx="38">
                  <c:v>-38.26877249827038</c:v>
                </c:pt>
                <c:pt idx="39">
                  <c:v>-38.320032504122807</c:v>
                </c:pt>
                <c:pt idx="40">
                  <c:v>-38.363982297261821</c:v>
                </c:pt>
                <c:pt idx="41">
                  <c:v>-38.396214720617607</c:v>
                </c:pt>
                <c:pt idx="42">
                  <c:v>-38.420296189397121</c:v>
                </c:pt>
                <c:pt idx="43">
                  <c:v>-38.433508926666946</c:v>
                </c:pt>
                <c:pt idx="44">
                  <c:v>-38.432334570398439</c:v>
                </c:pt>
                <c:pt idx="45">
                  <c:v>-38.420911943310664</c:v>
                </c:pt>
                <c:pt idx="46">
                  <c:v>-38.39628593329055</c:v>
                </c:pt>
                <c:pt idx="47">
                  <c:v>-38.355479198373175</c:v>
                </c:pt>
                <c:pt idx="48">
                  <c:v>-38.302611606174665</c:v>
                </c:pt>
                <c:pt idx="49">
                  <c:v>-38.232526933106996</c:v>
                </c:pt>
                <c:pt idx="50">
                  <c:v>-38.146619550439276</c:v>
                </c:pt>
                <c:pt idx="51">
                  <c:v>-38.045363748291948</c:v>
                </c:pt>
                <c:pt idx="52">
                  <c:v>-37.926622036914885</c:v>
                </c:pt>
                <c:pt idx="53">
                  <c:v>-37.789854648248124</c:v>
                </c:pt>
                <c:pt idx="54">
                  <c:v>-37.636309983026322</c:v>
                </c:pt>
                <c:pt idx="55">
                  <c:v>-37.464548624724138</c:v>
                </c:pt>
                <c:pt idx="56">
                  <c:v>-37.274543125485991</c:v>
                </c:pt>
                <c:pt idx="57">
                  <c:v>-37.064863919495053</c:v>
                </c:pt>
                <c:pt idx="58">
                  <c:v>-36.83678322465839</c:v>
                </c:pt>
                <c:pt idx="59">
                  <c:v>-36.588615007772731</c:v>
                </c:pt>
                <c:pt idx="60">
                  <c:v>-36.321466663573631</c:v>
                </c:pt>
                <c:pt idx="61">
                  <c:v>-36.033216653366928</c:v>
                </c:pt>
                <c:pt idx="62">
                  <c:v>-35.725082801528963</c:v>
                </c:pt>
                <c:pt idx="63">
                  <c:v>-35.397009885258967</c:v>
                </c:pt>
                <c:pt idx="64">
                  <c:v>-35.048159341224114</c:v>
                </c:pt>
                <c:pt idx="65">
                  <c:v>-34.677601508990293</c:v>
                </c:pt>
                <c:pt idx="66">
                  <c:v>-34.286994065381201</c:v>
                </c:pt>
                <c:pt idx="67">
                  <c:v>-33.874651534848809</c:v>
                </c:pt>
                <c:pt idx="68">
                  <c:v>-33.44023080854479</c:v>
                </c:pt>
                <c:pt idx="69">
                  <c:v>-32.986376241902413</c:v>
                </c:pt>
                <c:pt idx="70">
                  <c:v>-32.51078097343067</c:v>
                </c:pt>
                <c:pt idx="71">
                  <c:v>-32.012089633644578</c:v>
                </c:pt>
                <c:pt idx="72">
                  <c:v>-31.491681284749902</c:v>
                </c:pt>
                <c:pt idx="73">
                  <c:v>-30.94999216751604</c:v>
                </c:pt>
                <c:pt idx="74">
                  <c:v>-30.385290915913647</c:v>
                </c:pt>
                <c:pt idx="75">
                  <c:v>-29.800487774563514</c:v>
                </c:pt>
                <c:pt idx="76">
                  <c:v>-29.19084026097195</c:v>
                </c:pt>
                <c:pt idx="77">
                  <c:v>-28.560688531479819</c:v>
                </c:pt>
                <c:pt idx="78">
                  <c:v>-27.909959905644929</c:v>
                </c:pt>
                <c:pt idx="79">
                  <c:v>-27.233957280086688</c:v>
                </c:pt>
                <c:pt idx="80">
                  <c:v>-26.53797193438912</c:v>
                </c:pt>
                <c:pt idx="81">
                  <c:v>-25.818277468279206</c:v>
                </c:pt>
                <c:pt idx="82">
                  <c:v>-25.077135027724175</c:v>
                </c:pt>
                <c:pt idx="83">
                  <c:v>-24.314630836463952</c:v>
                </c:pt>
                <c:pt idx="84">
                  <c:v>-23.526025508507004</c:v>
                </c:pt>
                <c:pt idx="85">
                  <c:v>-22.71942405772198</c:v>
                </c:pt>
                <c:pt idx="86">
                  <c:v>-21.888329833067335</c:v>
                </c:pt>
                <c:pt idx="87">
                  <c:v>-21.033761907608113</c:v>
                </c:pt>
              </c:numCache>
            </c:numRef>
          </c:yVal>
          <c:smooth val="0"/>
          <c:extLst>
            <c:ext xmlns:c16="http://schemas.microsoft.com/office/drawing/2014/chart" uri="{C3380CC4-5D6E-409C-BE32-E72D297353CC}">
              <c16:uniqueId val="{00000004-D063-47B7-86C9-F9DAF45C7518}"/>
            </c:ext>
          </c:extLst>
        </c:ser>
        <c:ser>
          <c:idx val="5"/>
          <c:order val="5"/>
          <c:tx>
            <c:v>Tiefster Punkt</c:v>
          </c:tx>
          <c:spPr>
            <a:ln w="28575">
              <a:noFill/>
            </a:ln>
          </c:spPr>
          <c:xVal>
            <c:numRef>
              <c:f>'Geo. GR'!$U$7</c:f>
              <c:numCache>
                <c:formatCode>General</c:formatCode>
                <c:ptCount val="1"/>
                <c:pt idx="0">
                  <c:v>18.778284676482876</c:v>
                </c:pt>
              </c:numCache>
            </c:numRef>
          </c:xVal>
          <c:yVal>
            <c:numRef>
              <c:f>'Geo. GR'!$T$2</c:f>
              <c:numCache>
                <c:formatCode>General</c:formatCode>
                <c:ptCount val="1"/>
                <c:pt idx="0">
                  <c:v>-39.843311548809595</c:v>
                </c:pt>
              </c:numCache>
            </c:numRef>
          </c:yVal>
          <c:smooth val="0"/>
          <c:extLst>
            <c:ext xmlns:c16="http://schemas.microsoft.com/office/drawing/2014/chart" uri="{C3380CC4-5D6E-409C-BE32-E72D297353CC}">
              <c16:uniqueId val="{00000005-D063-47B7-86C9-F9DAF45C7518}"/>
            </c:ext>
          </c:extLst>
        </c:ser>
        <c:ser>
          <c:idx val="6"/>
          <c:order val="6"/>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6-D063-47B7-86C9-F9DAF45C7518}"/>
            </c:ext>
          </c:extLst>
        </c:ser>
        <c:dLbls>
          <c:showLegendKey val="0"/>
          <c:showVal val="0"/>
          <c:showCatName val="0"/>
          <c:showSerName val="0"/>
          <c:showPercent val="0"/>
          <c:showBubbleSize val="0"/>
        </c:dLbls>
        <c:axId val="70595328"/>
        <c:axId val="70597248"/>
      </c:scatterChart>
      <c:valAx>
        <c:axId val="70595328"/>
        <c:scaling>
          <c:orientation val="minMax"/>
        </c:scaling>
        <c:delete val="0"/>
        <c:axPos val="b"/>
        <c:title>
          <c:tx>
            <c:rich>
              <a:bodyPr/>
              <a:lstStyle/>
              <a:p>
                <a:pPr>
                  <a:defRPr/>
                </a:pPr>
                <a:r>
                  <a:rPr lang="en-US"/>
                  <a:t>mm</a:t>
                </a:r>
              </a:p>
            </c:rich>
          </c:tx>
          <c:layout>
            <c:manualLayout>
              <c:xMode val="edge"/>
              <c:yMode val="edge"/>
              <c:x val="0.47644301743835421"/>
              <c:y val="0.9210660799752971"/>
            </c:manualLayout>
          </c:layout>
          <c:overlay val="0"/>
        </c:title>
        <c:numFmt formatCode="General" sourceLinked="1"/>
        <c:majorTickMark val="out"/>
        <c:minorTickMark val="none"/>
        <c:tickLblPos val="nextTo"/>
        <c:crossAx val="70597248"/>
        <c:crosses val="autoZero"/>
        <c:crossBetween val="midCat"/>
      </c:valAx>
      <c:valAx>
        <c:axId val="70597248"/>
        <c:scaling>
          <c:orientation val="minMax"/>
          <c:max val="60"/>
          <c:min val="-165"/>
        </c:scaling>
        <c:delete val="0"/>
        <c:axPos val="l"/>
        <c:majorGridlines/>
        <c:title>
          <c:tx>
            <c:rich>
              <a:bodyPr rot="0" vert="horz"/>
              <a:lstStyle/>
              <a:p>
                <a:pPr>
                  <a:defRPr/>
                </a:pPr>
                <a:r>
                  <a:rPr lang="en-US"/>
                  <a:t>mm</a:t>
                </a:r>
              </a:p>
            </c:rich>
          </c:tx>
          <c:layout>
            <c:manualLayout>
              <c:xMode val="edge"/>
              <c:yMode val="edge"/>
              <c:x val="0.78532901833872715"/>
              <c:y val="0.30017658638258465"/>
            </c:manualLayout>
          </c:layout>
          <c:overlay val="0"/>
        </c:title>
        <c:numFmt formatCode="General" sourceLinked="1"/>
        <c:majorTickMark val="out"/>
        <c:minorTickMark val="none"/>
        <c:tickLblPos val="nextTo"/>
        <c:crossAx val="7059532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89069294377912E-2"/>
          <c:y val="3.6747490930879298E-2"/>
          <c:w val="0.8674213738171066"/>
          <c:h val="0.94476358365652069"/>
        </c:manualLayout>
      </c:layout>
      <c:scatterChart>
        <c:scatterStyle val="lineMarker"/>
        <c:varyColors val="0"/>
        <c:ser>
          <c:idx val="0"/>
          <c:order val="0"/>
          <c:tx>
            <c:v>Scharnierpunkt1</c:v>
          </c:tx>
          <c:spPr>
            <a:ln w="28575">
              <a:noFill/>
            </a:ln>
          </c:spPr>
          <c:xVal>
            <c:numRef>
              <c:f>'Geo. GR'!$G$2:$G$90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'Geo. GR'!$B$2:$B$90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EBEF-488F-AC17-D51F45C9CDE5}"/>
            </c:ext>
          </c:extLst>
        </c:ser>
        <c:ser>
          <c:idx val="1"/>
          <c:order val="1"/>
          <c:tx>
            <c:v>Scharnierpunkt2</c:v>
          </c:tx>
          <c:spPr>
            <a:ln w="28575">
              <a:noFill/>
            </a:ln>
          </c:spPr>
          <c:xVal>
            <c:numRef>
              <c:f>'Geo. GR'!$D$2:$D$90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'Geo. GR'!$J$2:$J$90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EBEF-488F-AC17-D51F45C9CDE5}"/>
            </c:ext>
          </c:extLst>
        </c:ser>
        <c:ser>
          <c:idx val="2"/>
          <c:order val="2"/>
          <c:tx>
            <c:v>Dekor links unten</c:v>
          </c:tx>
          <c:spPr>
            <a:ln w="28575">
              <a:noFill/>
            </a:ln>
          </c:spPr>
          <c:xVal>
            <c:numRef>
              <c:f>'Geo. GR'!$O$2:$O$90</c:f>
              <c:numCache>
                <c:formatCode>General</c:formatCode>
                <c:ptCount val="89"/>
                <c:pt idx="0">
                  <c:v>3</c:v>
                </c:pt>
                <c:pt idx="1">
                  <c:v>3.2058499999999994</c:v>
                </c:pt>
                <c:pt idx="2">
                  <c:v>3.3466500000000003</c:v>
                </c:pt>
                <c:pt idx="3">
                  <c:v>3.4104299999999999</c:v>
                </c:pt>
                <c:pt idx="4">
                  <c:v>3.3931600000000004</c:v>
                </c:pt>
                <c:pt idx="5">
                  <c:v>3.2897199999999995</c:v>
                </c:pt>
                <c:pt idx="6">
                  <c:v>3.1000199999999998</c:v>
                </c:pt>
                <c:pt idx="7">
                  <c:v>2.8212099999999989</c:v>
                </c:pt>
                <c:pt idx="8">
                  <c:v>2.4551699999999999</c:v>
                </c:pt>
                <c:pt idx="9">
                  <c:v>2.0077200000000017</c:v>
                </c:pt>
                <c:pt idx="10">
                  <c:v>1.4826199999999981</c:v>
                </c:pt>
                <c:pt idx="11">
                  <c:v>0.8815299999999997</c:v>
                </c:pt>
                <c:pt idx="12">
                  <c:v>0.21363999999999805</c:v>
                </c:pt>
                <c:pt idx="13">
                  <c:v>-0.51499000000000095</c:v>
                </c:pt>
                <c:pt idx="14">
                  <c:v>-1.3019400000000001</c:v>
                </c:pt>
                <c:pt idx="15">
                  <c:v>-2.1395700000000009</c:v>
                </c:pt>
                <c:pt idx="16">
                  <c:v>-3.0230000000000015</c:v>
                </c:pt>
                <c:pt idx="17">
                  <c:v>-3.9470500000000008</c:v>
                </c:pt>
                <c:pt idx="18">
                  <c:v>-4.9071099999999994</c:v>
                </c:pt>
                <c:pt idx="19">
                  <c:v>-5.8980600000000001</c:v>
                </c:pt>
                <c:pt idx="20">
                  <c:v>-6.919690000000001</c:v>
                </c:pt>
                <c:pt idx="21">
                  <c:v>-7.9644199999999996</c:v>
                </c:pt>
                <c:pt idx="22">
                  <c:v>-9.0321000000000016</c:v>
                </c:pt>
                <c:pt idx="23">
                  <c:v>-10.12067</c:v>
                </c:pt>
                <c:pt idx="24">
                  <c:v>-11.224550000000001</c:v>
                </c:pt>
                <c:pt idx="25">
                  <c:v>-12.34459</c:v>
                </c:pt>
                <c:pt idx="26">
                  <c:v>-13.477610000000002</c:v>
                </c:pt>
                <c:pt idx="27">
                  <c:v>-14.62294</c:v>
                </c:pt>
                <c:pt idx="28">
                  <c:v>-15.77758</c:v>
                </c:pt>
                <c:pt idx="29">
                  <c:v>-16.942530000000001</c:v>
                </c:pt>
                <c:pt idx="30">
                  <c:v>-18.113880000000002</c:v>
                </c:pt>
                <c:pt idx="31">
                  <c:v>-19.29354</c:v>
                </c:pt>
                <c:pt idx="32">
                  <c:v>-20.479660000000003</c:v>
                </c:pt>
                <c:pt idx="33">
                  <c:v>-21.671240000000001</c:v>
                </c:pt>
                <c:pt idx="34">
                  <c:v>-22.867280000000001</c:v>
                </c:pt>
                <c:pt idx="35">
                  <c:v>-24.06793</c:v>
                </c:pt>
                <c:pt idx="36">
                  <c:v>-25.271250000000006</c:v>
                </c:pt>
                <c:pt idx="37">
                  <c:v>-26.478910000000003</c:v>
                </c:pt>
                <c:pt idx="38">
                  <c:v>-27.688510000000001</c:v>
                </c:pt>
                <c:pt idx="39">
                  <c:v>-28.900659999999998</c:v>
                </c:pt>
                <c:pt idx="40">
                  <c:v>-30.11542</c:v>
                </c:pt>
                <c:pt idx="41">
                  <c:v>-31.330209999999997</c:v>
                </c:pt>
                <c:pt idx="42">
                  <c:v>-32.545760000000001</c:v>
                </c:pt>
                <c:pt idx="43">
                  <c:v>-33.763860000000008</c:v>
                </c:pt>
                <c:pt idx="44">
                  <c:v>-34.982050000000001</c:v>
                </c:pt>
                <c:pt idx="45">
                  <c:v>-36.199090000000005</c:v>
                </c:pt>
                <c:pt idx="46">
                  <c:v>-37.418679999999995</c:v>
                </c:pt>
                <c:pt idx="47">
                  <c:v>-38.635719999999999</c:v>
                </c:pt>
                <c:pt idx="48">
                  <c:v>-39.851550000000003</c:v>
                </c:pt>
                <c:pt idx="49">
                  <c:v>-41.068199999999997</c:v>
                </c:pt>
                <c:pt idx="50">
                  <c:v>-42.282180000000004</c:v>
                </c:pt>
                <c:pt idx="51">
                  <c:v>-43.4968</c:v>
                </c:pt>
                <c:pt idx="52">
                  <c:v>-44.708750000000002</c:v>
                </c:pt>
                <c:pt idx="53">
                  <c:v>-45.917820000000006</c:v>
                </c:pt>
                <c:pt idx="54">
                  <c:v>-47.125889999999998</c:v>
                </c:pt>
                <c:pt idx="55">
                  <c:v>-48.332080000000005</c:v>
                </c:pt>
                <c:pt idx="56">
                  <c:v>-49.534419999999997</c:v>
                </c:pt>
                <c:pt idx="57">
                  <c:v>-50.734939999999995</c:v>
                </c:pt>
                <c:pt idx="58">
                  <c:v>-51.932550000000006</c:v>
                </c:pt>
                <c:pt idx="59">
                  <c:v>-53.126489999999997</c:v>
                </c:pt>
                <c:pt idx="60">
                  <c:v>-54.317520000000002</c:v>
                </c:pt>
                <c:pt idx="61">
                  <c:v>-55.504819999999995</c:v>
                </c:pt>
                <c:pt idx="62">
                  <c:v>-56.687480000000001</c:v>
                </c:pt>
                <c:pt idx="63">
                  <c:v>-57.867289999999997</c:v>
                </c:pt>
                <c:pt idx="64">
                  <c:v>-59.04325</c:v>
                </c:pt>
                <c:pt idx="65">
                  <c:v>-60.213720000000002</c:v>
                </c:pt>
                <c:pt idx="66">
                  <c:v>-61.380399999999995</c:v>
                </c:pt>
                <c:pt idx="67">
                  <c:v>-62.542259999999999</c:v>
                </c:pt>
                <c:pt idx="68">
                  <c:v>-63.699539999999999</c:v>
                </c:pt>
                <c:pt idx="69">
                  <c:v>-64.850269999999995</c:v>
                </c:pt>
                <c:pt idx="70">
                  <c:v>-65.99803</c:v>
                </c:pt>
                <c:pt idx="71">
                  <c:v>-67.141030000000001</c:v>
                </c:pt>
                <c:pt idx="72">
                  <c:v>-68.277540000000002</c:v>
                </c:pt>
                <c:pt idx="73">
                  <c:v>-69.408440000000013</c:v>
                </c:pt>
                <c:pt idx="74">
                  <c:v>-70.534580000000005</c:v>
                </c:pt>
                <c:pt idx="75">
                  <c:v>-71.654110000000003</c:v>
                </c:pt>
                <c:pt idx="76">
                  <c:v>-72.76982000000001</c:v>
                </c:pt>
                <c:pt idx="77">
                  <c:v>-73.878129999999999</c:v>
                </c:pt>
                <c:pt idx="78">
                  <c:v>-74.981560000000002</c:v>
                </c:pt>
                <c:pt idx="79">
                  <c:v>-76.081109999999995</c:v>
                </c:pt>
                <c:pt idx="80">
                  <c:v>-77.172409999999999</c:v>
                </c:pt>
                <c:pt idx="81">
                  <c:v>-78.258769999999998</c:v>
                </c:pt>
                <c:pt idx="82">
                  <c:v>-79.340519999999998</c:v>
                </c:pt>
                <c:pt idx="83">
                  <c:v>-80.417479999999998</c:v>
                </c:pt>
                <c:pt idx="84">
                  <c:v>-81.488650000000007</c:v>
                </c:pt>
                <c:pt idx="85">
                  <c:v>-82.554420000000007</c:v>
                </c:pt>
                <c:pt idx="86">
                  <c:v>-83.617069999999998</c:v>
                </c:pt>
                <c:pt idx="87">
                  <c:v>-84.675200000000004</c:v>
                </c:pt>
                <c:pt idx="88">
                  <c:v>-85.72954</c:v>
                </c:pt>
              </c:numCache>
            </c:numRef>
          </c:xVal>
          <c:yVal>
            <c:numRef>
              <c:f>'Geo. GR'!$P$2:$P$90</c:f>
              <c:numCache>
                <c:formatCode>General</c:formatCode>
                <c:ptCount val="89"/>
                <c:pt idx="0">
                  <c:v>-39.5</c:v>
                </c:pt>
                <c:pt idx="1">
                  <c:v>-38.952059999999996</c:v>
                </c:pt>
                <c:pt idx="2">
                  <c:v>-38.341000000000001</c:v>
                </c:pt>
                <c:pt idx="3">
                  <c:v>-37.674510000000005</c:v>
                </c:pt>
                <c:pt idx="4">
                  <c:v>-36.968900000000005</c:v>
                </c:pt>
                <c:pt idx="5">
                  <c:v>-36.232590000000002</c:v>
                </c:pt>
                <c:pt idx="6">
                  <c:v>-35.481100000000005</c:v>
                </c:pt>
                <c:pt idx="7">
                  <c:v>-34.723700000000001</c:v>
                </c:pt>
                <c:pt idx="8">
                  <c:v>-33.96781</c:v>
                </c:pt>
                <c:pt idx="9">
                  <c:v>-33.227469999999997</c:v>
                </c:pt>
                <c:pt idx="10">
                  <c:v>-32.504519999999999</c:v>
                </c:pt>
                <c:pt idx="11">
                  <c:v>-31.81024</c:v>
                </c:pt>
                <c:pt idx="12">
                  <c:v>-31.144080000000002</c:v>
                </c:pt>
                <c:pt idx="13">
                  <c:v>-30.510830000000006</c:v>
                </c:pt>
                <c:pt idx="14">
                  <c:v>-29.912610000000001</c:v>
                </c:pt>
                <c:pt idx="15">
                  <c:v>-29.350089999999998</c:v>
                </c:pt>
                <c:pt idx="16">
                  <c:v>-28.821689999999997</c:v>
                </c:pt>
                <c:pt idx="17">
                  <c:v>-28.329780000000007</c:v>
                </c:pt>
                <c:pt idx="18">
                  <c:v>-27.868929999999999</c:v>
                </c:pt>
                <c:pt idx="19">
                  <c:v>-27.440719999999999</c:v>
                </c:pt>
                <c:pt idx="20">
                  <c:v>-27.043209999999998</c:v>
                </c:pt>
                <c:pt idx="21">
                  <c:v>-26.673280000000009</c:v>
                </c:pt>
                <c:pt idx="22">
                  <c:v>-26.328200000000002</c:v>
                </c:pt>
                <c:pt idx="23">
                  <c:v>-26.005760000000002</c:v>
                </c:pt>
                <c:pt idx="24">
                  <c:v>-25.704839999999997</c:v>
                </c:pt>
                <c:pt idx="25">
                  <c:v>-25.42071</c:v>
                </c:pt>
                <c:pt idx="26">
                  <c:v>-25.155740000000009</c:v>
                </c:pt>
                <c:pt idx="27">
                  <c:v>-24.90429</c:v>
                </c:pt>
                <c:pt idx="28">
                  <c:v>-24.664359999999999</c:v>
                </c:pt>
                <c:pt idx="29">
                  <c:v>-24.434950000000001</c:v>
                </c:pt>
                <c:pt idx="30">
                  <c:v>-24.215579999999996</c:v>
                </c:pt>
                <c:pt idx="31">
                  <c:v>-24.001730000000009</c:v>
                </c:pt>
                <c:pt idx="32">
                  <c:v>-23.793130000000001</c:v>
                </c:pt>
                <c:pt idx="33">
                  <c:v>-23.58878</c:v>
                </c:pt>
                <c:pt idx="34">
                  <c:v>-23.385679999999997</c:v>
                </c:pt>
                <c:pt idx="35">
                  <c:v>-23.184559999999998</c:v>
                </c:pt>
                <c:pt idx="36">
                  <c:v>-22.98263</c:v>
                </c:pt>
                <c:pt idx="37">
                  <c:v>-22.780530000000009</c:v>
                </c:pt>
                <c:pt idx="38">
                  <c:v>-22.573770000000003</c:v>
                </c:pt>
                <c:pt idx="39">
                  <c:v>-22.364780000000003</c:v>
                </c:pt>
                <c:pt idx="40">
                  <c:v>-22.151769999999999</c:v>
                </c:pt>
                <c:pt idx="41">
                  <c:v>-21.931620000000002</c:v>
                </c:pt>
                <c:pt idx="42">
                  <c:v>-21.707180000000005</c:v>
                </c:pt>
                <c:pt idx="43">
                  <c:v>-21.475509999999996</c:v>
                </c:pt>
                <c:pt idx="44">
                  <c:v>-21.233910000000002</c:v>
                </c:pt>
                <c:pt idx="45">
                  <c:v>-20.986539999999994</c:v>
                </c:pt>
                <c:pt idx="46">
                  <c:v>-20.729940000000003</c:v>
                </c:pt>
                <c:pt idx="47">
                  <c:v>-20.462080000000004</c:v>
                </c:pt>
                <c:pt idx="48">
                  <c:v>-20.187239999999999</c:v>
                </c:pt>
                <c:pt idx="49">
                  <c:v>-19.899320000000003</c:v>
                </c:pt>
                <c:pt idx="50">
                  <c:v>-19.600720000000003</c:v>
                </c:pt>
                <c:pt idx="51">
                  <c:v>-19.291409999999999</c:v>
                </c:pt>
                <c:pt idx="52">
                  <c:v>-18.970420000000001</c:v>
                </c:pt>
                <c:pt idx="53">
                  <c:v>-18.635809999999999</c:v>
                </c:pt>
                <c:pt idx="54">
                  <c:v>-18.29016</c:v>
                </c:pt>
                <c:pt idx="55">
                  <c:v>-17.930890000000002</c:v>
                </c:pt>
                <c:pt idx="56">
                  <c:v>-17.560310000000005</c:v>
                </c:pt>
                <c:pt idx="57">
                  <c:v>-17.173320000000004</c:v>
                </c:pt>
                <c:pt idx="58">
                  <c:v>-16.77581</c:v>
                </c:pt>
                <c:pt idx="59">
                  <c:v>-16.361619999999998</c:v>
                </c:pt>
                <c:pt idx="60">
                  <c:v>-15.935910000000002</c:v>
                </c:pt>
                <c:pt idx="61">
                  <c:v>-15.494310000000002</c:v>
                </c:pt>
                <c:pt idx="62">
                  <c:v>-15.03834</c:v>
                </c:pt>
                <c:pt idx="63">
                  <c:v>-14.568059999999999</c:v>
                </c:pt>
                <c:pt idx="64">
                  <c:v>-14.083469999999998</c:v>
                </c:pt>
                <c:pt idx="65">
                  <c:v>-13.584239999999999</c:v>
                </c:pt>
                <c:pt idx="66">
                  <c:v>-13.067910000000001</c:v>
                </c:pt>
                <c:pt idx="67">
                  <c:v>-12.539580000000001</c:v>
                </c:pt>
                <c:pt idx="68">
                  <c:v>-11.993090000000002</c:v>
                </c:pt>
                <c:pt idx="69">
                  <c:v>-11.43275</c:v>
                </c:pt>
                <c:pt idx="70">
                  <c:v>-10.85768</c:v>
                </c:pt>
                <c:pt idx="71">
                  <c:v>-10.266819999999999</c:v>
                </c:pt>
                <c:pt idx="72">
                  <c:v>-9.659320000000001</c:v>
                </c:pt>
                <c:pt idx="73">
                  <c:v>-9.0367599999999992</c:v>
                </c:pt>
                <c:pt idx="74">
                  <c:v>-8.3984100000000019</c:v>
                </c:pt>
                <c:pt idx="75">
                  <c:v>-7.7440000000000007</c:v>
                </c:pt>
                <c:pt idx="76">
                  <c:v>-7.0745900000000024</c:v>
                </c:pt>
                <c:pt idx="77">
                  <c:v>-6.3880599999999976</c:v>
                </c:pt>
                <c:pt idx="78">
                  <c:v>-5.6863199999999994</c:v>
                </c:pt>
                <c:pt idx="79">
                  <c:v>-4.9693700000000014</c:v>
                </c:pt>
                <c:pt idx="80">
                  <c:v>-4.2360300000000031</c:v>
                </c:pt>
                <c:pt idx="81">
                  <c:v>-3.4872699999999996</c:v>
                </c:pt>
                <c:pt idx="82">
                  <c:v>-2.7204500000000005</c:v>
                </c:pt>
                <c:pt idx="83">
                  <c:v>-1.9389400000000028</c:v>
                </c:pt>
                <c:pt idx="84">
                  <c:v>-1.142739999999999</c:v>
                </c:pt>
                <c:pt idx="85">
                  <c:v>-0.32642000000000015</c:v>
                </c:pt>
                <c:pt idx="86">
                  <c:v>0.50294999999999979</c:v>
                </c:pt>
                <c:pt idx="87">
                  <c:v>1.3498600000000023</c:v>
                </c:pt>
                <c:pt idx="88">
                  <c:v>2.214459999999999</c:v>
                </c:pt>
              </c:numCache>
            </c:numRef>
          </c:yVal>
          <c:smooth val="0"/>
          <c:extLst>
            <c:ext xmlns:c16="http://schemas.microsoft.com/office/drawing/2014/chart" uri="{C3380CC4-5D6E-409C-BE32-E72D297353CC}">
              <c16:uniqueId val="{00000002-EBEF-488F-AC17-D51F45C9CDE5}"/>
            </c:ext>
          </c:extLst>
        </c:ser>
        <c:ser>
          <c:idx val="3"/>
          <c:order val="3"/>
          <c:tx>
            <c:v>Dekor rechts unten</c:v>
          </c:tx>
          <c:spPr>
            <a:ln w="28575">
              <a:noFill/>
            </a:ln>
          </c:spPr>
          <c:xVal>
            <c:numRef>
              <c:f>'Geo. GR'!$Q$2:$Q$90</c:f>
              <c:numCache>
                <c:formatCode>General</c:formatCode>
                <c:ptCount val="89"/>
                <c:pt idx="0">
                  <c:v>22</c:v>
                </c:pt>
                <c:pt idx="1">
                  <c:v>22.202809999999999</c:v>
                </c:pt>
                <c:pt idx="2">
                  <c:v>22.335249999999998</c:v>
                </c:pt>
                <c:pt idx="3">
                  <c:v>22.384210000000003</c:v>
                </c:pt>
                <c:pt idx="4">
                  <c:v>22.346799999999998</c:v>
                </c:pt>
                <c:pt idx="5">
                  <c:v>22.217139999999997</c:v>
                </c:pt>
                <c:pt idx="6">
                  <c:v>21.995899999999999</c:v>
                </c:pt>
                <c:pt idx="7">
                  <c:v>21.679850000000002</c:v>
                </c:pt>
                <c:pt idx="8">
                  <c:v>21.270109999999999</c:v>
                </c:pt>
                <c:pt idx="9">
                  <c:v>20.77402</c:v>
                </c:pt>
                <c:pt idx="10">
                  <c:v>20.193819999999995</c:v>
                </c:pt>
                <c:pt idx="11">
                  <c:v>19.532690000000002</c:v>
                </c:pt>
                <c:pt idx="12">
                  <c:v>18.798679999999997</c:v>
                </c:pt>
                <c:pt idx="13">
                  <c:v>17.99823</c:v>
                </c:pt>
                <c:pt idx="14">
                  <c:v>17.133759999999999</c:v>
                </c:pt>
                <c:pt idx="15">
                  <c:v>16.213290000000001</c:v>
                </c:pt>
                <c:pt idx="16">
                  <c:v>15.24094</c:v>
                </c:pt>
                <c:pt idx="17">
                  <c:v>14.22303</c:v>
                </c:pt>
                <c:pt idx="18">
                  <c:v>13.163030000000003</c:v>
                </c:pt>
                <c:pt idx="19">
                  <c:v>12.06682</c:v>
                </c:pt>
                <c:pt idx="20">
                  <c:v>10.934610000000001</c:v>
                </c:pt>
                <c:pt idx="21">
                  <c:v>9.7739800000000052</c:v>
                </c:pt>
                <c:pt idx="22">
                  <c:v>8.584699999999998</c:v>
                </c:pt>
                <c:pt idx="23">
                  <c:v>7.3692099999999989</c:v>
                </c:pt>
                <c:pt idx="24">
                  <c:v>6.1330899999999957</c:v>
                </c:pt>
                <c:pt idx="25">
                  <c:v>4.8751099999999958</c:v>
                </c:pt>
                <c:pt idx="26">
                  <c:v>3.5995899999999992</c:v>
                </c:pt>
                <c:pt idx="27">
                  <c:v>2.306440000000002</c:v>
                </c:pt>
                <c:pt idx="28">
                  <c:v>0.99865999999999744</c:v>
                </c:pt>
                <c:pt idx="29">
                  <c:v>-0.32475000000000165</c:v>
                </c:pt>
                <c:pt idx="30">
                  <c:v>-1.6591200000000015</c:v>
                </c:pt>
                <c:pt idx="31">
                  <c:v>-3.0071200000000005</c:v>
                </c:pt>
                <c:pt idx="32">
                  <c:v>-4.3665200000000013</c:v>
                </c:pt>
                <c:pt idx="33">
                  <c:v>-5.7363200000000028</c:v>
                </c:pt>
                <c:pt idx="34">
                  <c:v>-7.1155200000000018</c:v>
                </c:pt>
                <c:pt idx="35">
                  <c:v>-8.5038900000000019</c:v>
                </c:pt>
                <c:pt idx="36">
                  <c:v>-9.8998700000000053</c:v>
                </c:pt>
                <c:pt idx="37">
                  <c:v>-11.30437</c:v>
                </c:pt>
                <c:pt idx="38">
                  <c:v>-12.716129999999998</c:v>
                </c:pt>
                <c:pt idx="39">
                  <c:v>-14.134619999999995</c:v>
                </c:pt>
                <c:pt idx="40">
                  <c:v>-15.560280000000002</c:v>
                </c:pt>
                <c:pt idx="41">
                  <c:v>-16.990529999999996</c:v>
                </c:pt>
                <c:pt idx="42">
                  <c:v>-18.425720000000005</c:v>
                </c:pt>
                <c:pt idx="43">
                  <c:v>-19.867640000000009</c:v>
                </c:pt>
                <c:pt idx="44">
                  <c:v>-21.314590000000006</c:v>
                </c:pt>
                <c:pt idx="45">
                  <c:v>-22.763810000000007</c:v>
                </c:pt>
                <c:pt idx="46">
                  <c:v>-24.219759999999997</c:v>
                </c:pt>
                <c:pt idx="47">
                  <c:v>-25.677719999999997</c:v>
                </c:pt>
                <c:pt idx="48">
                  <c:v>-27.137510000000006</c:v>
                </c:pt>
                <c:pt idx="49">
                  <c:v>-28.602679999999996</c:v>
                </c:pt>
                <c:pt idx="50">
                  <c:v>-30.068980000000003</c:v>
                </c:pt>
                <c:pt idx="51">
                  <c:v>-31.539339999999999</c:v>
                </c:pt>
                <c:pt idx="52">
                  <c:v>-33.010830000000006</c:v>
                </c:pt>
                <c:pt idx="53">
                  <c:v>-34.483240000000002</c:v>
                </c:pt>
                <c:pt idx="54">
                  <c:v>-35.957689999999999</c:v>
                </c:pt>
                <c:pt idx="55">
                  <c:v>-37.434060000000002</c:v>
                </c:pt>
                <c:pt idx="56">
                  <c:v>-38.909239999999997</c:v>
                </c:pt>
                <c:pt idx="57">
                  <c:v>-40.386780000000002</c:v>
                </c:pt>
                <c:pt idx="58">
                  <c:v>-41.863690000000005</c:v>
                </c:pt>
                <c:pt idx="59">
                  <c:v>-43.340730000000001</c:v>
                </c:pt>
                <c:pt idx="60">
                  <c:v>-44.817140000000009</c:v>
                </c:pt>
                <c:pt idx="61">
                  <c:v>-46.293239999999997</c:v>
                </c:pt>
                <c:pt idx="62">
                  <c:v>-47.767359999999996</c:v>
                </c:pt>
                <c:pt idx="63">
                  <c:v>-49.241289999999999</c:v>
                </c:pt>
                <c:pt idx="64">
                  <c:v>-50.714030000000008</c:v>
                </c:pt>
                <c:pt idx="65">
                  <c:v>-52.18356</c:v>
                </c:pt>
                <c:pt idx="66">
                  <c:v>-53.652339999999995</c:v>
                </c:pt>
                <c:pt idx="67">
                  <c:v>-55.117820000000002</c:v>
                </c:pt>
                <c:pt idx="68">
                  <c:v>-56.581760000000003</c:v>
                </c:pt>
                <c:pt idx="69">
                  <c:v>-58.041049999999998</c:v>
                </c:pt>
                <c:pt idx="70">
                  <c:v>-59.499269999999996</c:v>
                </c:pt>
                <c:pt idx="71">
                  <c:v>-60.954629999999995</c:v>
                </c:pt>
                <c:pt idx="72">
                  <c:v>-62.405780000000007</c:v>
                </c:pt>
                <c:pt idx="73">
                  <c:v>-63.852840000000008</c:v>
                </c:pt>
                <c:pt idx="74">
                  <c:v>-65.297039999999996</c:v>
                </c:pt>
                <c:pt idx="75">
                  <c:v>-66.736150000000009</c:v>
                </c:pt>
                <c:pt idx="76">
                  <c:v>-68.172960000000003</c:v>
                </c:pt>
                <c:pt idx="77">
                  <c:v>-69.603889999999993</c:v>
                </c:pt>
                <c:pt idx="78">
                  <c:v>-71.031080000000003</c:v>
                </c:pt>
                <c:pt idx="79">
                  <c:v>-72.45553000000001</c:v>
                </c:pt>
                <c:pt idx="80">
                  <c:v>-73.872870000000006</c:v>
                </c:pt>
                <c:pt idx="81">
                  <c:v>-75.286029999999997</c:v>
                </c:pt>
                <c:pt idx="82">
                  <c:v>-76.696100000000001</c:v>
                </c:pt>
                <c:pt idx="83">
                  <c:v>-78.101759999999999</c:v>
                </c:pt>
                <c:pt idx="84">
                  <c:v>-79.502010000000013</c:v>
                </c:pt>
                <c:pt idx="85">
                  <c:v>-80.898380000000003</c:v>
                </c:pt>
                <c:pt idx="86">
                  <c:v>-82.291249999999991</c:v>
                </c:pt>
                <c:pt idx="87">
                  <c:v>-83.680360000000007</c:v>
                </c:pt>
                <c:pt idx="88">
                  <c:v>-85.066059999999993</c:v>
                </c:pt>
              </c:numCache>
            </c:numRef>
          </c:xVal>
          <c:yVal>
            <c:numRef>
              <c:f>'Geo. GR'!$R$2:$R$90</c:f>
              <c:numCache>
                <c:formatCode>General</c:formatCode>
                <c:ptCount val="89"/>
                <c:pt idx="0">
                  <c:v>-39.5</c:v>
                </c:pt>
                <c:pt idx="1">
                  <c:v>-39.283799999999999</c:v>
                </c:pt>
                <c:pt idx="2">
                  <c:v>-39.004100000000001</c:v>
                </c:pt>
                <c:pt idx="3">
                  <c:v>-38.668970000000009</c:v>
                </c:pt>
                <c:pt idx="4">
                  <c:v>-38.294340000000005</c:v>
                </c:pt>
                <c:pt idx="5">
                  <c:v>-37.888630000000006</c:v>
                </c:pt>
                <c:pt idx="6">
                  <c:v>-37.46698</c:v>
                </c:pt>
                <c:pt idx="7">
                  <c:v>-37.03904</c:v>
                </c:pt>
                <c:pt idx="8">
                  <c:v>-36.612230000000004</c:v>
                </c:pt>
                <c:pt idx="9">
                  <c:v>-36.199829999999999</c:v>
                </c:pt>
                <c:pt idx="10">
                  <c:v>-35.80368</c:v>
                </c:pt>
                <c:pt idx="11">
                  <c:v>-35.43582</c:v>
                </c:pt>
                <c:pt idx="12">
                  <c:v>-35.094560000000001</c:v>
                </c:pt>
                <c:pt idx="13">
                  <c:v>-34.784690000000005</c:v>
                </c:pt>
                <c:pt idx="14">
                  <c:v>-34.50909</c:v>
                </c:pt>
                <c:pt idx="15">
                  <c:v>-34.267669999999995</c:v>
                </c:pt>
                <c:pt idx="16">
                  <c:v>-34.05885</c:v>
                </c:pt>
                <c:pt idx="17">
                  <c:v>-33.885000000000005</c:v>
                </c:pt>
                <c:pt idx="18">
                  <c:v>-33.740310000000001</c:v>
                </c:pt>
                <c:pt idx="19">
                  <c:v>-33.626359999999998</c:v>
                </c:pt>
                <c:pt idx="20">
                  <c:v>-33.541589999999999</c:v>
                </c:pt>
                <c:pt idx="21">
                  <c:v>-33.482120000000009</c:v>
                </c:pt>
                <c:pt idx="22">
                  <c:v>-33.445599999999999</c:v>
                </c:pt>
                <c:pt idx="23">
                  <c:v>-33.429819999999999</c:v>
                </c:pt>
                <c:pt idx="24">
                  <c:v>-33.432899999999997</c:v>
                </c:pt>
                <c:pt idx="25">
                  <c:v>-33.450490000000002</c:v>
                </c:pt>
                <c:pt idx="26">
                  <c:v>-33.484960000000008</c:v>
                </c:pt>
                <c:pt idx="27">
                  <c:v>-33.530290000000001</c:v>
                </c:pt>
                <c:pt idx="28">
                  <c:v>-33.584479999999999</c:v>
                </c:pt>
                <c:pt idx="29">
                  <c:v>-33.646530000000006</c:v>
                </c:pt>
                <c:pt idx="30">
                  <c:v>-33.715579999999996</c:v>
                </c:pt>
                <c:pt idx="31">
                  <c:v>-33.787490000000005</c:v>
                </c:pt>
                <c:pt idx="32">
                  <c:v>-33.861609999999999</c:v>
                </c:pt>
                <c:pt idx="33">
                  <c:v>-33.93694</c:v>
                </c:pt>
                <c:pt idx="34">
                  <c:v>-34.010480000000001</c:v>
                </c:pt>
                <c:pt idx="35">
                  <c:v>-34.08258</c:v>
                </c:pt>
                <c:pt idx="36">
                  <c:v>-34.150450000000006</c:v>
                </c:pt>
                <c:pt idx="37">
                  <c:v>-34.21511000000001</c:v>
                </c:pt>
                <c:pt idx="38">
                  <c:v>-34.27131</c:v>
                </c:pt>
                <c:pt idx="39">
                  <c:v>-34.321860000000001</c:v>
                </c:pt>
                <c:pt idx="40">
                  <c:v>-34.36497</c:v>
                </c:pt>
                <c:pt idx="41">
                  <c:v>-34.39676</c:v>
                </c:pt>
                <c:pt idx="42">
                  <c:v>-34.420460000000006</c:v>
                </c:pt>
                <c:pt idx="43">
                  <c:v>-34.433509999999998</c:v>
                </c:pt>
                <c:pt idx="44">
                  <c:v>-34.432450000000003</c:v>
                </c:pt>
                <c:pt idx="45">
                  <c:v>-34.421439999999997</c:v>
                </c:pt>
                <c:pt idx="46">
                  <c:v>-34.397779999999997</c:v>
                </c:pt>
                <c:pt idx="47">
                  <c:v>-34.357920000000007</c:v>
                </c:pt>
                <c:pt idx="48">
                  <c:v>-34.306899999999999</c:v>
                </c:pt>
                <c:pt idx="49">
                  <c:v>-34.239000000000004</c:v>
                </c:pt>
                <c:pt idx="50">
                  <c:v>-34.155480000000004</c:v>
                </c:pt>
                <c:pt idx="51">
                  <c:v>-34.057450000000003</c:v>
                </c:pt>
                <c:pt idx="52">
                  <c:v>-33.942800000000005</c:v>
                </c:pt>
                <c:pt idx="53">
                  <c:v>-33.80997</c:v>
                </c:pt>
                <c:pt idx="54">
                  <c:v>-33.661540000000002</c:v>
                </c:pt>
                <c:pt idx="55">
                  <c:v>-33.494929999999997</c:v>
                </c:pt>
                <c:pt idx="56">
                  <c:v>-33.312070000000006</c:v>
                </c:pt>
                <c:pt idx="57">
                  <c:v>-33.108240000000002</c:v>
                </c:pt>
                <c:pt idx="58">
                  <c:v>-32.888950000000001</c:v>
                </c:pt>
                <c:pt idx="59">
                  <c:v>-32.648039999999995</c:v>
                </c:pt>
                <c:pt idx="60">
                  <c:v>-32.39067</c:v>
                </c:pt>
                <c:pt idx="61">
                  <c:v>-32.112470000000002</c:v>
                </c:pt>
                <c:pt idx="62">
                  <c:v>-31.814579999999999</c:v>
                </c:pt>
                <c:pt idx="63">
                  <c:v>-31.497440000000001</c:v>
                </c:pt>
                <c:pt idx="64">
                  <c:v>-31.161050000000003</c:v>
                </c:pt>
                <c:pt idx="65">
                  <c:v>-30.804320000000001</c:v>
                </c:pt>
                <c:pt idx="66">
                  <c:v>-30.425549999999998</c:v>
                </c:pt>
                <c:pt idx="67">
                  <c:v>-30.02946</c:v>
                </c:pt>
                <c:pt idx="68">
                  <c:v>-29.60989</c:v>
                </c:pt>
                <c:pt idx="69">
                  <c:v>-29.170769999999997</c:v>
                </c:pt>
                <c:pt idx="70">
                  <c:v>-28.711980000000001</c:v>
                </c:pt>
                <c:pt idx="71">
                  <c:v>-28.232079999999996</c:v>
                </c:pt>
                <c:pt idx="72">
                  <c:v>-27.729840000000003</c:v>
                </c:pt>
                <c:pt idx="73">
                  <c:v>-27.20684</c:v>
                </c:pt>
                <c:pt idx="74">
                  <c:v>-26.662730000000003</c:v>
                </c:pt>
                <c:pt idx="75">
                  <c:v>-26.096860000000003</c:v>
                </c:pt>
                <c:pt idx="76">
                  <c:v>-25.510670000000001</c:v>
                </c:pt>
                <c:pt idx="77">
                  <c:v>-24.901279999999996</c:v>
                </c:pt>
                <c:pt idx="78">
                  <c:v>-24.271360000000001</c:v>
                </c:pt>
                <c:pt idx="79">
                  <c:v>-23.620910000000002</c:v>
                </c:pt>
                <c:pt idx="80">
                  <c:v>-22.947610000000005</c:v>
                </c:pt>
                <c:pt idx="81">
                  <c:v>-22.25357</c:v>
                </c:pt>
                <c:pt idx="82">
                  <c:v>-21.535770000000003</c:v>
                </c:pt>
                <c:pt idx="83">
                  <c:v>-20.797580000000004</c:v>
                </c:pt>
                <c:pt idx="84">
                  <c:v>-20.039000000000001</c:v>
                </c:pt>
                <c:pt idx="85">
                  <c:v>-19.25422</c:v>
                </c:pt>
                <c:pt idx="86">
                  <c:v>-18.451069999999998</c:v>
                </c:pt>
                <c:pt idx="87">
                  <c:v>-17.624299999999998</c:v>
                </c:pt>
                <c:pt idx="88">
                  <c:v>-16.774140000000003</c:v>
                </c:pt>
              </c:numCache>
            </c:numRef>
          </c:yVal>
          <c:smooth val="0"/>
          <c:extLst>
            <c:ext xmlns:c16="http://schemas.microsoft.com/office/drawing/2014/chart" uri="{C3380CC4-5D6E-409C-BE32-E72D297353CC}">
              <c16:uniqueId val="{00000003-EBEF-488F-AC17-D51F45C9CDE5}"/>
            </c:ext>
          </c:extLst>
        </c:ser>
        <c:ser>
          <c:idx val="4"/>
          <c:order val="4"/>
          <c:tx>
            <c:v>Dekormindestabstand</c:v>
          </c:tx>
          <c:spPr>
            <a:ln w="28575">
              <a:noFill/>
            </a:ln>
          </c:spPr>
          <c:xVal>
            <c:numRef>
              <c:f>'Geo. GR'!$X$2:$X$90</c:f>
              <c:numCache>
                <c:formatCode>General</c:formatCode>
                <c:ptCount val="89"/>
                <c:pt idx="0">
                  <c:v>19.082676082939457</c:v>
                </c:pt>
                <c:pt idx="1">
                  <c:v>18.587611288929697</c:v>
                </c:pt>
                <c:pt idx="2">
                  <c:v>18.377264715193387</c:v>
                </c:pt>
                <c:pt idx="3">
                  <c:v>18.404005526607946</c:v>
                </c:pt>
                <c:pt idx="4">
                  <c:v>18.53664787817981</c:v>
                </c:pt>
                <c:pt idx="5">
                  <c:v>18.675112003013719</c:v>
                </c:pt>
                <c:pt idx="6">
                  <c:v>18.778284676482876</c:v>
                </c:pt>
                <c:pt idx="7">
                  <c:v>18.794308821992637</c:v>
                </c:pt>
                <c:pt idx="8">
                  <c:v>18.713063995097372</c:v>
                </c:pt>
                <c:pt idx="9">
                  <c:v>18.518500144374826</c:v>
                </c:pt>
                <c:pt idx="10">
                  <c:v>18.248963831310945</c:v>
                </c:pt>
                <c:pt idx="11">
                  <c:v>17.846335794793028</c:v>
                </c:pt>
                <c:pt idx="12">
                  <c:v>17.354629069301637</c:v>
                </c:pt>
                <c:pt idx="13">
                  <c:v>16.78324837321691</c:v>
                </c:pt>
                <c:pt idx="14">
                  <c:v>16.11896727241658</c:v>
                </c:pt>
                <c:pt idx="15">
                  <c:v>15.373407564384433</c:v>
                </c:pt>
                <c:pt idx="16">
                  <c:v>14.567526484397719</c:v>
                </c:pt>
                <c:pt idx="17">
                  <c:v>13.682046609060084</c:v>
                </c:pt>
                <c:pt idx="18">
                  <c:v>12.749462137701377</c:v>
                </c:pt>
                <c:pt idx="19">
                  <c:v>11.768170822219712</c:v>
                </c:pt>
                <c:pt idx="20">
                  <c:v>10.729920874894388</c:v>
                </c:pt>
                <c:pt idx="21">
                  <c:v>9.6512072510539397</c:v>
                </c:pt>
                <c:pt idx="22">
                  <c:v>8.5327747011911885</c:v>
                </c:pt>
                <c:pt idx="23">
                  <c:v>7.3791766389641618</c:v>
                </c:pt>
                <c:pt idx="24">
                  <c:v>6.1890154699800153</c:v>
                </c:pt>
                <c:pt idx="25">
                  <c:v>4.983167639158312</c:v>
                </c:pt>
                <c:pt idx="26">
                  <c:v>3.739719684487433</c:v>
                </c:pt>
                <c:pt idx="27">
                  <c:v>2.4720444223195592</c:v>
                </c:pt>
                <c:pt idx="28">
                  <c:v>1.1860000042758281</c:v>
                </c:pt>
                <c:pt idx="29">
                  <c:v>-0.11803751420518077</c:v>
                </c:pt>
                <c:pt idx="30">
                  <c:v>-1.4460401826641864</c:v>
                </c:pt>
                <c:pt idx="31">
                  <c:v>-2.7893472461735551</c:v>
                </c:pt>
                <c:pt idx="32">
                  <c:v>-4.1468781593928767</c:v>
                </c:pt>
                <c:pt idx="33">
                  <c:v>-5.5233394853457307</c:v>
                </c:pt>
                <c:pt idx="34">
                  <c:v>-6.9080739329561931</c:v>
                </c:pt>
                <c:pt idx="35">
                  <c:v>-8.3096467333401272</c:v>
                </c:pt>
                <c:pt idx="36">
                  <c:v>-9.7159138984243825</c:v>
                </c:pt>
                <c:pt idx="37">
                  <c:v>-11.145262156191592</c:v>
                </c:pt>
                <c:pt idx="38">
                  <c:v>-12.573674480900412</c:v>
                </c:pt>
                <c:pt idx="39">
                  <c:v>-14.013720755683167</c:v>
                </c:pt>
                <c:pt idx="40">
                  <c:v>-15.471394419905643</c:v>
                </c:pt>
                <c:pt idx="41">
                  <c:v>-16.924485032519275</c:v>
                </c:pt>
                <c:pt idx="42">
                  <c:v>-18.389519751531573</c:v>
                </c:pt>
                <c:pt idx="43">
                  <c:v>-19.870570300882726</c:v>
                </c:pt>
                <c:pt idx="44">
                  <c:v>-21.344977883910047</c:v>
                </c:pt>
                <c:pt idx="45">
                  <c:v>-22.828803651003632</c:v>
                </c:pt>
                <c:pt idx="46">
                  <c:v>-24.32907743429238</c:v>
                </c:pt>
                <c:pt idx="47">
                  <c:v>-25.817435623686301</c:v>
                </c:pt>
                <c:pt idx="48">
                  <c:v>-27.322682244899397</c:v>
                </c:pt>
                <c:pt idx="49">
                  <c:v>-28.830150073963779</c:v>
                </c:pt>
                <c:pt idx="50">
                  <c:v>-30.335072256406303</c:v>
                </c:pt>
                <c:pt idx="51">
                  <c:v>-31.850055201083023</c:v>
                </c:pt>
                <c:pt idx="52">
                  <c:v>-33.370221121469861</c:v>
                </c:pt>
                <c:pt idx="53">
                  <c:v>-34.883887209698166</c:v>
                </c:pt>
                <c:pt idx="54">
                  <c:v>-36.40624722269623</c:v>
                </c:pt>
                <c:pt idx="55">
                  <c:v>-37.926125010179796</c:v>
                </c:pt>
                <c:pt idx="56">
                  <c:v>-39.455872170477832</c:v>
                </c:pt>
                <c:pt idx="57">
                  <c:v>-40.974255241758854</c:v>
                </c:pt>
                <c:pt idx="58">
                  <c:v>-42.507594364236915</c:v>
                </c:pt>
                <c:pt idx="59">
                  <c:v>-44.027656930697056</c:v>
                </c:pt>
                <c:pt idx="60">
                  <c:v>-45.55797573728487</c:v>
                </c:pt>
                <c:pt idx="61">
                  <c:v>-47.085544032623858</c:v>
                </c:pt>
                <c:pt idx="62">
                  <c:v>-48.60876824766229</c:v>
                </c:pt>
                <c:pt idx="63">
                  <c:v>-50.131994614325848</c:v>
                </c:pt>
                <c:pt idx="64">
                  <c:v>-51.657630004964112</c:v>
                </c:pt>
                <c:pt idx="65">
                  <c:v>-53.182404508476608</c:v>
                </c:pt>
                <c:pt idx="66">
                  <c:v>-54.696011274842931</c:v>
                </c:pt>
                <c:pt idx="67">
                  <c:v>-56.219864491083321</c:v>
                </c:pt>
                <c:pt idx="68">
                  <c:v>-57.734361097690112</c:v>
                </c:pt>
                <c:pt idx="69">
                  <c:v>-59.241528657351019</c:v>
                </c:pt>
                <c:pt idx="70">
                  <c:v>-60.75191167432758</c:v>
                </c:pt>
                <c:pt idx="71">
                  <c:v>-62.262883480619927</c:v>
                </c:pt>
                <c:pt idx="72">
                  <c:v>-63.765393970342778</c:v>
                </c:pt>
                <c:pt idx="73">
                  <c:v>-65.263092406776877</c:v>
                </c:pt>
                <c:pt idx="74">
                  <c:v>-66.760781858154019</c:v>
                </c:pt>
                <c:pt idx="75">
                  <c:v>-68.247156719866524</c:v>
                </c:pt>
                <c:pt idx="76">
                  <c:v>-69.740233699855153</c:v>
                </c:pt>
                <c:pt idx="77">
                  <c:v>-71.219046091445236</c:v>
                </c:pt>
                <c:pt idx="78">
                  <c:v>-72.692582550898052</c:v>
                </c:pt>
                <c:pt idx="79">
                  <c:v>-74.171889330635125</c:v>
                </c:pt>
                <c:pt idx="80">
                  <c:v>-75.636191065515206</c:v>
                </c:pt>
                <c:pt idx="81">
                  <c:v>-77.100654111378006</c:v>
                </c:pt>
                <c:pt idx="82">
                  <c:v>-78.555867119940601</c:v>
                </c:pt>
                <c:pt idx="83">
                  <c:v>-80.007108633118946</c:v>
                </c:pt>
                <c:pt idx="84">
                  <c:v>-81.461768429761577</c:v>
                </c:pt>
                <c:pt idx="85">
                  <c:v>-82.896469296890189</c:v>
                </c:pt>
                <c:pt idx="86">
                  <c:v>-84.337037095467622</c:v>
                </c:pt>
                <c:pt idx="87">
                  <c:v>-85.772146198579875</c:v>
                </c:pt>
              </c:numCache>
            </c:numRef>
          </c:xVal>
          <c:yVal>
            <c:numRef>
              <c:f>'Geo. GR'!$Y$2:$Y$90</c:f>
              <c:numCache>
                <c:formatCode>General</c:formatCode>
                <c:ptCount val="89"/>
                <c:pt idx="0">
                  <c:v>-36.763355857451224</c:v>
                </c:pt>
                <c:pt idx="1">
                  <c:v>-37.57197691349964</c:v>
                </c:pt>
                <c:pt idx="2">
                  <c:v>-38.425867792963466</c:v>
                </c:pt>
                <c:pt idx="3">
                  <c:v>-39.066427356190424</c:v>
                </c:pt>
                <c:pt idx="4">
                  <c:v>-39.512018450408455</c:v>
                </c:pt>
                <c:pt idx="5">
                  <c:v>-39.747134148116274</c:v>
                </c:pt>
                <c:pt idx="6">
                  <c:v>-39.843311548809595</c:v>
                </c:pt>
                <c:pt idx="7">
                  <c:v>-39.809175756605413</c:v>
                </c:pt>
                <c:pt idx="8">
                  <c:v>-39.688187692948901</c:v>
                </c:pt>
                <c:pt idx="9">
                  <c:v>-39.503257035803969</c:v>
                </c:pt>
                <c:pt idx="10">
                  <c:v>-39.299038992022446</c:v>
                </c:pt>
                <c:pt idx="11">
                  <c:v>-39.062968948496703</c:v>
                </c:pt>
                <c:pt idx="12">
                  <c:v>-38.824803545607878</c:v>
                </c:pt>
                <c:pt idx="13">
                  <c:v>-38.595702942326433</c:v>
                </c:pt>
                <c:pt idx="14">
                  <c:v>-38.378223717002271</c:v>
                </c:pt>
                <c:pt idx="15">
                  <c:v>-38.178500793366602</c:v>
                </c:pt>
                <c:pt idx="16">
                  <c:v>-38.001756825808108</c:v>
                </c:pt>
                <c:pt idx="17">
                  <c:v>-37.848248285273989</c:v>
                </c:pt>
                <c:pt idx="18">
                  <c:v>-37.718872758493795</c:v>
                </c:pt>
                <c:pt idx="19">
                  <c:v>-37.615195502826751</c:v>
                </c:pt>
                <c:pt idx="20">
                  <c:v>-37.536349362222396</c:v>
                </c:pt>
                <c:pt idx="21">
                  <c:v>-37.480235412555807</c:v>
                </c:pt>
                <c:pt idx="22">
                  <c:v>-37.445262956218137</c:v>
                </c:pt>
                <c:pt idx="23">
                  <c:v>-37.429807583244198</c:v>
                </c:pt>
                <c:pt idx="24">
                  <c:v>-37.432509023618117</c:v>
                </c:pt>
                <c:pt idx="25">
                  <c:v>-37.449030176942024</c:v>
                </c:pt>
                <c:pt idx="26">
                  <c:v>-37.482504705381729</c:v>
                </c:pt>
                <c:pt idx="27">
                  <c:v>-37.526860426666872</c:v>
                </c:pt>
                <c:pt idx="28">
                  <c:v>-37.580090556948456</c:v>
                </c:pt>
                <c:pt idx="29">
                  <c:v>-37.641185172629619</c:v>
                </c:pt>
                <c:pt idx="30">
                  <c:v>-37.709900591971071</c:v>
                </c:pt>
                <c:pt idx="31">
                  <c:v>-37.781557479110852</c:v>
                </c:pt>
                <c:pt idx="32">
                  <c:v>-37.855575130275263</c:v>
                </c:pt>
                <c:pt idx="33">
                  <c:v>-37.931265888103972</c:v>
                </c:pt>
                <c:pt idx="34">
                  <c:v>-38.005097144266529</c:v>
                </c:pt>
                <c:pt idx="35">
                  <c:v>-38.077860910443881</c:v>
                </c:pt>
                <c:pt idx="36">
                  <c:v>-38.146217780126008</c:v>
                </c:pt>
                <c:pt idx="37">
                  <c:v>-38.211944334074744</c:v>
                </c:pt>
                <c:pt idx="38">
                  <c:v>-38.26877249827038</c:v>
                </c:pt>
                <c:pt idx="39">
                  <c:v>-38.320032504122807</c:v>
                </c:pt>
                <c:pt idx="40">
                  <c:v>-38.363982297261821</c:v>
                </c:pt>
                <c:pt idx="41">
                  <c:v>-38.396214720617607</c:v>
                </c:pt>
                <c:pt idx="42">
                  <c:v>-38.420296189397121</c:v>
                </c:pt>
                <c:pt idx="43">
                  <c:v>-38.433508926666946</c:v>
                </c:pt>
                <c:pt idx="44">
                  <c:v>-38.432334570398439</c:v>
                </c:pt>
                <c:pt idx="45">
                  <c:v>-38.420911943310664</c:v>
                </c:pt>
                <c:pt idx="46">
                  <c:v>-38.39628593329055</c:v>
                </c:pt>
                <c:pt idx="47">
                  <c:v>-38.355479198373175</c:v>
                </c:pt>
                <c:pt idx="48">
                  <c:v>-38.302611606174665</c:v>
                </c:pt>
                <c:pt idx="49">
                  <c:v>-38.232526933106996</c:v>
                </c:pt>
                <c:pt idx="50">
                  <c:v>-38.146619550439276</c:v>
                </c:pt>
                <c:pt idx="51">
                  <c:v>-38.045363748291948</c:v>
                </c:pt>
                <c:pt idx="52">
                  <c:v>-37.926622036914885</c:v>
                </c:pt>
                <c:pt idx="53">
                  <c:v>-37.789854648248124</c:v>
                </c:pt>
                <c:pt idx="54">
                  <c:v>-37.636309983026322</c:v>
                </c:pt>
                <c:pt idx="55">
                  <c:v>-37.464548624724138</c:v>
                </c:pt>
                <c:pt idx="56">
                  <c:v>-37.274543125485991</c:v>
                </c:pt>
                <c:pt idx="57">
                  <c:v>-37.064863919495053</c:v>
                </c:pt>
                <c:pt idx="58">
                  <c:v>-36.83678322465839</c:v>
                </c:pt>
                <c:pt idx="59">
                  <c:v>-36.588615007772731</c:v>
                </c:pt>
                <c:pt idx="60">
                  <c:v>-36.321466663573631</c:v>
                </c:pt>
                <c:pt idx="61">
                  <c:v>-36.033216653366928</c:v>
                </c:pt>
                <c:pt idx="62">
                  <c:v>-35.725082801528963</c:v>
                </c:pt>
                <c:pt idx="63">
                  <c:v>-35.397009885258967</c:v>
                </c:pt>
                <c:pt idx="64">
                  <c:v>-35.048159341224114</c:v>
                </c:pt>
                <c:pt idx="65">
                  <c:v>-34.677601508990293</c:v>
                </c:pt>
                <c:pt idx="66">
                  <c:v>-34.286994065381201</c:v>
                </c:pt>
                <c:pt idx="67">
                  <c:v>-33.874651534848809</c:v>
                </c:pt>
                <c:pt idx="68">
                  <c:v>-33.44023080854479</c:v>
                </c:pt>
                <c:pt idx="69">
                  <c:v>-32.986376241902413</c:v>
                </c:pt>
                <c:pt idx="70">
                  <c:v>-32.51078097343067</c:v>
                </c:pt>
                <c:pt idx="71">
                  <c:v>-32.012089633644578</c:v>
                </c:pt>
                <c:pt idx="72">
                  <c:v>-31.491681284749902</c:v>
                </c:pt>
                <c:pt idx="73">
                  <c:v>-30.94999216751604</c:v>
                </c:pt>
                <c:pt idx="74">
                  <c:v>-30.385290915913647</c:v>
                </c:pt>
                <c:pt idx="75">
                  <c:v>-29.800487774563514</c:v>
                </c:pt>
                <c:pt idx="76">
                  <c:v>-29.19084026097195</c:v>
                </c:pt>
                <c:pt idx="77">
                  <c:v>-28.560688531479819</c:v>
                </c:pt>
                <c:pt idx="78">
                  <c:v>-27.909959905644929</c:v>
                </c:pt>
                <c:pt idx="79">
                  <c:v>-27.233957280086688</c:v>
                </c:pt>
                <c:pt idx="80">
                  <c:v>-26.53797193438912</c:v>
                </c:pt>
                <c:pt idx="81">
                  <c:v>-25.818277468279206</c:v>
                </c:pt>
                <c:pt idx="82">
                  <c:v>-25.077135027724175</c:v>
                </c:pt>
                <c:pt idx="83">
                  <c:v>-24.314630836463952</c:v>
                </c:pt>
                <c:pt idx="84">
                  <c:v>-23.526025508507004</c:v>
                </c:pt>
                <c:pt idx="85">
                  <c:v>-22.71942405772198</c:v>
                </c:pt>
                <c:pt idx="86">
                  <c:v>-21.888329833067335</c:v>
                </c:pt>
                <c:pt idx="87">
                  <c:v>-21.033761907608113</c:v>
                </c:pt>
              </c:numCache>
            </c:numRef>
          </c:yVal>
          <c:smooth val="0"/>
          <c:extLst>
            <c:ext xmlns:c16="http://schemas.microsoft.com/office/drawing/2014/chart" uri="{C3380CC4-5D6E-409C-BE32-E72D297353CC}">
              <c16:uniqueId val="{00000004-EBEF-488F-AC17-D51F45C9CDE5}"/>
            </c:ext>
          </c:extLst>
        </c:ser>
        <c:ser>
          <c:idx val="5"/>
          <c:order val="5"/>
          <c:tx>
            <c:v>Tiefster Punkt</c:v>
          </c:tx>
          <c:spPr>
            <a:ln w="28575">
              <a:noFill/>
            </a:ln>
          </c:spPr>
          <c:xVal>
            <c:numRef>
              <c:f>'Geo. GR'!$U$7</c:f>
              <c:numCache>
                <c:formatCode>General</c:formatCode>
                <c:ptCount val="1"/>
                <c:pt idx="0">
                  <c:v>18.778284676482876</c:v>
                </c:pt>
              </c:numCache>
            </c:numRef>
          </c:xVal>
          <c:yVal>
            <c:numRef>
              <c:f>'Geo. GR'!$T$2</c:f>
              <c:numCache>
                <c:formatCode>General</c:formatCode>
                <c:ptCount val="1"/>
                <c:pt idx="0">
                  <c:v>-39.843311548809595</c:v>
                </c:pt>
              </c:numCache>
            </c:numRef>
          </c:yVal>
          <c:smooth val="0"/>
          <c:extLst>
            <c:ext xmlns:c16="http://schemas.microsoft.com/office/drawing/2014/chart" uri="{C3380CC4-5D6E-409C-BE32-E72D297353CC}">
              <c16:uniqueId val="{00000005-EBEF-488F-AC17-D51F45C9CDE5}"/>
            </c:ext>
          </c:extLst>
        </c:ser>
        <c:ser>
          <c:idx val="6"/>
          <c:order val="6"/>
          <c:tx>
            <c:v>Sockelkurve</c:v>
          </c:tx>
          <c:spPr>
            <a:ln w="28575">
              <a:noFill/>
            </a:ln>
          </c:spPr>
          <c:xVal>
            <c:numRef>
              <c:f>'Geo. GR'!$AA$3:$AA$52</c:f>
              <c:numCache>
                <c:formatCode>General</c:formatCode>
                <c:ptCount val="50"/>
                <c:pt idx="0">
                  <c:v>-97.01</c:v>
                </c:pt>
                <c:pt idx="1">
                  <c:v>-97.01</c:v>
                </c:pt>
                <c:pt idx="2">
                  <c:v>-97.01</c:v>
                </c:pt>
                <c:pt idx="3">
                  <c:v>-97.01</c:v>
                </c:pt>
                <c:pt idx="4">
                  <c:v>-98.78</c:v>
                </c:pt>
                <c:pt idx="5">
                  <c:v>-100.86</c:v>
                </c:pt>
                <c:pt idx="6">
                  <c:v>-102.93</c:v>
                </c:pt>
                <c:pt idx="7">
                  <c:v>-104.99</c:v>
                </c:pt>
                <c:pt idx="8">
                  <c:v>-107.05</c:v>
                </c:pt>
                <c:pt idx="9">
                  <c:v>-109.1</c:v>
                </c:pt>
                <c:pt idx="10">
                  <c:v>-111.15</c:v>
                </c:pt>
                <c:pt idx="11">
                  <c:v>-113.19</c:v>
                </c:pt>
                <c:pt idx="12">
                  <c:v>-115.24</c:v>
                </c:pt>
                <c:pt idx="13">
                  <c:v>-117.28</c:v>
                </c:pt>
                <c:pt idx="14">
                  <c:v>-119.33</c:v>
                </c:pt>
                <c:pt idx="15">
                  <c:v>-121.37</c:v>
                </c:pt>
                <c:pt idx="16">
                  <c:v>-123.42</c:v>
                </c:pt>
                <c:pt idx="17">
                  <c:v>-125.48</c:v>
                </c:pt>
                <c:pt idx="18">
                  <c:v>-127.54</c:v>
                </c:pt>
                <c:pt idx="19">
                  <c:v>-129.62</c:v>
                </c:pt>
                <c:pt idx="20">
                  <c:v>-131.11000000000001</c:v>
                </c:pt>
                <c:pt idx="21">
                  <c:v>-133.19</c:v>
                </c:pt>
                <c:pt idx="22">
                  <c:v>-135.29</c:v>
                </c:pt>
                <c:pt idx="23">
                  <c:v>-137.38999999999999</c:v>
                </c:pt>
                <c:pt idx="24">
                  <c:v>-139.52000000000001</c:v>
                </c:pt>
                <c:pt idx="25">
                  <c:v>-141.66</c:v>
                </c:pt>
                <c:pt idx="26">
                  <c:v>-143.81</c:v>
                </c:pt>
                <c:pt idx="27">
                  <c:v>-146.44</c:v>
                </c:pt>
                <c:pt idx="28">
                  <c:v>-148.32</c:v>
                </c:pt>
                <c:pt idx="29">
                  <c:v>-150.06</c:v>
                </c:pt>
                <c:pt idx="30">
                  <c:v>-151.66999999999999</c:v>
                </c:pt>
                <c:pt idx="31">
                  <c:v>-153.15</c:v>
                </c:pt>
                <c:pt idx="32">
                  <c:v>-154.49</c:v>
                </c:pt>
                <c:pt idx="33">
                  <c:v>-155.71</c:v>
                </c:pt>
                <c:pt idx="34">
                  <c:v>-156.80000000000001</c:v>
                </c:pt>
                <c:pt idx="35">
                  <c:v>-157.76</c:v>
                </c:pt>
                <c:pt idx="36">
                  <c:v>-158.59</c:v>
                </c:pt>
                <c:pt idx="37">
                  <c:v>-159.30000000000001</c:v>
                </c:pt>
                <c:pt idx="38">
                  <c:v>-159.88</c:v>
                </c:pt>
                <c:pt idx="39">
                  <c:v>-160.34</c:v>
                </c:pt>
                <c:pt idx="40">
                  <c:v>-160.68</c:v>
                </c:pt>
                <c:pt idx="41">
                  <c:v>-160.9</c:v>
                </c:pt>
                <c:pt idx="42">
                  <c:v>-161</c:v>
                </c:pt>
                <c:pt idx="43">
                  <c:v>-161.01</c:v>
                </c:pt>
                <c:pt idx="44">
                  <c:v>-161.01</c:v>
                </c:pt>
                <c:pt idx="45">
                  <c:v>-161.01</c:v>
                </c:pt>
                <c:pt idx="46">
                  <c:v>-161.01</c:v>
                </c:pt>
                <c:pt idx="47">
                  <c:v>-161.01</c:v>
                </c:pt>
                <c:pt idx="48">
                  <c:v>-161.01</c:v>
                </c:pt>
                <c:pt idx="49">
                  <c:v>-161.01</c:v>
                </c:pt>
              </c:numCache>
            </c:numRef>
          </c:xVal>
          <c:yVal>
            <c:numRef>
              <c:f>'Geo. GR'!$AB$3:$AB$52</c:f>
              <c:numCache>
                <c:formatCode>General</c:formatCode>
                <c:ptCount val="50"/>
                <c:pt idx="0">
                  <c:v>-110.47</c:v>
                </c:pt>
                <c:pt idx="1">
                  <c:v>-101.88</c:v>
                </c:pt>
                <c:pt idx="2">
                  <c:v>-97.49</c:v>
                </c:pt>
                <c:pt idx="3">
                  <c:v>-93.3</c:v>
                </c:pt>
                <c:pt idx="4">
                  <c:v>-91.19</c:v>
                </c:pt>
                <c:pt idx="5">
                  <c:v>-89.45</c:v>
                </c:pt>
                <c:pt idx="6">
                  <c:v>-87.71</c:v>
                </c:pt>
                <c:pt idx="7">
                  <c:v>-85.98</c:v>
                </c:pt>
                <c:pt idx="8">
                  <c:v>-84.26</c:v>
                </c:pt>
                <c:pt idx="9">
                  <c:v>-82.53</c:v>
                </c:pt>
                <c:pt idx="10">
                  <c:v>-80.819999999999993</c:v>
                </c:pt>
                <c:pt idx="11">
                  <c:v>-79.099999999999994</c:v>
                </c:pt>
                <c:pt idx="12">
                  <c:v>-77.38</c:v>
                </c:pt>
                <c:pt idx="13">
                  <c:v>-75.67</c:v>
                </c:pt>
                <c:pt idx="14">
                  <c:v>-73.95</c:v>
                </c:pt>
                <c:pt idx="15">
                  <c:v>-72.23</c:v>
                </c:pt>
                <c:pt idx="16">
                  <c:v>-70.510000000000005</c:v>
                </c:pt>
                <c:pt idx="17">
                  <c:v>-68.790000000000006</c:v>
                </c:pt>
                <c:pt idx="18">
                  <c:v>-67.05</c:v>
                </c:pt>
                <c:pt idx="19">
                  <c:v>-65.319999999999993</c:v>
                </c:pt>
                <c:pt idx="20">
                  <c:v>-63.22</c:v>
                </c:pt>
                <c:pt idx="21">
                  <c:v>-61.47</c:v>
                </c:pt>
                <c:pt idx="22">
                  <c:v>-59.72</c:v>
                </c:pt>
                <c:pt idx="23">
                  <c:v>-57.95</c:v>
                </c:pt>
                <c:pt idx="24">
                  <c:v>-56.17</c:v>
                </c:pt>
                <c:pt idx="25">
                  <c:v>-54.38</c:v>
                </c:pt>
                <c:pt idx="26">
                  <c:v>-52.57</c:v>
                </c:pt>
                <c:pt idx="27">
                  <c:v>-50.94</c:v>
                </c:pt>
                <c:pt idx="28">
                  <c:v>-48.95</c:v>
                </c:pt>
                <c:pt idx="29">
                  <c:v>-46.89</c:v>
                </c:pt>
                <c:pt idx="30">
                  <c:v>-44.76</c:v>
                </c:pt>
                <c:pt idx="31">
                  <c:v>-42.58</c:v>
                </c:pt>
                <c:pt idx="32">
                  <c:v>-40.340000000000003</c:v>
                </c:pt>
                <c:pt idx="33">
                  <c:v>-38.07</c:v>
                </c:pt>
                <c:pt idx="34">
                  <c:v>-35.75</c:v>
                </c:pt>
                <c:pt idx="35">
                  <c:v>-33.409999999999997</c:v>
                </c:pt>
                <c:pt idx="36">
                  <c:v>-31.04</c:v>
                </c:pt>
                <c:pt idx="37">
                  <c:v>-28.65</c:v>
                </c:pt>
                <c:pt idx="38">
                  <c:v>-26.24</c:v>
                </c:pt>
                <c:pt idx="39">
                  <c:v>-23.83</c:v>
                </c:pt>
                <c:pt idx="40">
                  <c:v>-21.41</c:v>
                </c:pt>
                <c:pt idx="41">
                  <c:v>-19</c:v>
                </c:pt>
                <c:pt idx="42">
                  <c:v>-16.59</c:v>
                </c:pt>
                <c:pt idx="43">
                  <c:v>-14.2</c:v>
                </c:pt>
                <c:pt idx="44">
                  <c:v>-11.83</c:v>
                </c:pt>
                <c:pt idx="45">
                  <c:v>-9.5</c:v>
                </c:pt>
                <c:pt idx="46">
                  <c:v>-7.19</c:v>
                </c:pt>
                <c:pt idx="47">
                  <c:v>-4.91</c:v>
                </c:pt>
                <c:pt idx="48">
                  <c:v>-2.65</c:v>
                </c:pt>
                <c:pt idx="49">
                  <c:v>-0.41</c:v>
                </c:pt>
              </c:numCache>
            </c:numRef>
          </c:yVal>
          <c:smooth val="0"/>
          <c:extLst>
            <c:ext xmlns:c16="http://schemas.microsoft.com/office/drawing/2014/chart" uri="{C3380CC4-5D6E-409C-BE32-E72D297353CC}">
              <c16:uniqueId val="{00000006-EBEF-488F-AC17-D51F45C9CDE5}"/>
            </c:ext>
          </c:extLst>
        </c:ser>
        <c:dLbls>
          <c:showLegendKey val="0"/>
          <c:showVal val="0"/>
          <c:showCatName val="0"/>
          <c:showSerName val="0"/>
          <c:showPercent val="0"/>
          <c:showBubbleSize val="0"/>
        </c:dLbls>
        <c:axId val="70595328"/>
        <c:axId val="70597248"/>
      </c:scatterChart>
      <c:valAx>
        <c:axId val="70595328"/>
        <c:scaling>
          <c:orientation val="minMax"/>
        </c:scaling>
        <c:delete val="0"/>
        <c:axPos val="b"/>
        <c:title>
          <c:tx>
            <c:rich>
              <a:bodyPr/>
              <a:lstStyle/>
              <a:p>
                <a:pPr>
                  <a:defRPr/>
                </a:pPr>
                <a:r>
                  <a:rPr lang="en-US"/>
                  <a:t>mm</a:t>
                </a:r>
              </a:p>
            </c:rich>
          </c:tx>
          <c:layout>
            <c:manualLayout>
              <c:xMode val="edge"/>
              <c:yMode val="edge"/>
              <c:x val="0.47644301743835421"/>
              <c:y val="0.9210660799752971"/>
            </c:manualLayout>
          </c:layout>
          <c:overlay val="0"/>
        </c:title>
        <c:numFmt formatCode="General" sourceLinked="1"/>
        <c:majorTickMark val="out"/>
        <c:minorTickMark val="none"/>
        <c:tickLblPos val="nextTo"/>
        <c:crossAx val="70597248"/>
        <c:crosses val="autoZero"/>
        <c:crossBetween val="midCat"/>
      </c:valAx>
      <c:valAx>
        <c:axId val="70597248"/>
        <c:scaling>
          <c:orientation val="minMax"/>
          <c:max val="60"/>
          <c:min val="-165"/>
        </c:scaling>
        <c:delete val="0"/>
        <c:axPos val="l"/>
        <c:majorGridlines/>
        <c:title>
          <c:tx>
            <c:rich>
              <a:bodyPr rot="0" vert="horz"/>
              <a:lstStyle/>
              <a:p>
                <a:pPr>
                  <a:defRPr/>
                </a:pPr>
                <a:r>
                  <a:rPr lang="en-US"/>
                  <a:t>mm</a:t>
                </a:r>
              </a:p>
            </c:rich>
          </c:tx>
          <c:layout>
            <c:manualLayout>
              <c:xMode val="edge"/>
              <c:yMode val="edge"/>
              <c:x val="0.78532901833872715"/>
              <c:y val="0.30017658638258465"/>
            </c:manualLayout>
          </c:layout>
          <c:overlay val="0"/>
        </c:title>
        <c:numFmt formatCode="General" sourceLinked="1"/>
        <c:majorTickMark val="out"/>
        <c:minorTickMark val="none"/>
        <c:tickLblPos val="nextTo"/>
        <c:crossAx val="70595328"/>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t>Starke Feder</a:t>
            </a:r>
          </a:p>
        </c:rich>
      </c:tx>
      <c:overlay val="0"/>
    </c:title>
    <c:autoTitleDeleted val="0"/>
    <c:plotArea>
      <c:layout/>
      <c:scatterChart>
        <c:scatterStyle val="lineMarker"/>
        <c:varyColors val="0"/>
        <c:ser>
          <c:idx val="1"/>
          <c:order val="0"/>
          <c:tx>
            <c:v>Feder</c:v>
          </c:tx>
          <c:spPr>
            <a:ln w="28575">
              <a:noFill/>
            </a:ln>
          </c:spPr>
          <c:yVal>
            <c:numRef>
              <c:f>'Kraft 55 NR'!$AU$2:$AU$89</c:f>
              <c:numCache>
                <c:formatCode>General</c:formatCode>
                <c:ptCount val="88"/>
                <c:pt idx="0">
                  <c:v>-9967.9107529543435</c:v>
                </c:pt>
                <c:pt idx="1">
                  <c:v>-8844.3986039258361</c:v>
                </c:pt>
                <c:pt idx="2">
                  <c:v>-7828.2482839633658</c:v>
                </c:pt>
                <c:pt idx="3">
                  <c:v>-6676.8175159940365</c:v>
                </c:pt>
                <c:pt idx="4">
                  <c:v>-5555.7309013258537</c:v>
                </c:pt>
                <c:pt idx="5">
                  <c:v>-4346.2251886523081</c:v>
                </c:pt>
                <c:pt idx="6">
                  <c:v>-3165.4579026103734</c:v>
                </c:pt>
                <c:pt idx="7">
                  <c:v>-1965.5709768132638</c:v>
                </c:pt>
                <c:pt idx="8">
                  <c:v>-691.44390139986638</c:v>
                </c:pt>
                <c:pt idx="9">
                  <c:v>570.15076850043772</c:v>
                </c:pt>
                <c:pt idx="10">
                  <c:v>1823.9885671032639</c:v>
                </c:pt>
                <c:pt idx="11">
                  <c:v>3108.253638617738</c:v>
                </c:pt>
                <c:pt idx="12">
                  <c:v>4403.5332119436816</c:v>
                </c:pt>
                <c:pt idx="13">
                  <c:v>5672.2966080186106</c:v>
                </c:pt>
                <c:pt idx="14">
                  <c:v>6945.305506301509</c:v>
                </c:pt>
                <c:pt idx="15">
                  <c:v>8221.2905095318747</c:v>
                </c:pt>
                <c:pt idx="16">
                  <c:v>9471.9861859230878</c:v>
                </c:pt>
                <c:pt idx="17">
                  <c:v>10738.107727948103</c:v>
                </c:pt>
                <c:pt idx="18">
                  <c:v>11988.261726929419</c:v>
                </c:pt>
                <c:pt idx="19">
                  <c:v>13170.316989026102</c:v>
                </c:pt>
                <c:pt idx="20">
                  <c:v>14377.810210461465</c:v>
                </c:pt>
                <c:pt idx="21">
                  <c:v>15588.663619233812</c:v>
                </c:pt>
                <c:pt idx="22">
                  <c:v>16811.224398711132</c:v>
                </c:pt>
                <c:pt idx="23">
                  <c:v>17976.749537182517</c:v>
                </c:pt>
                <c:pt idx="24">
                  <c:v>19111.36974821183</c:v>
                </c:pt>
                <c:pt idx="25">
                  <c:v>20304.734613359036</c:v>
                </c:pt>
                <c:pt idx="26">
                  <c:v>21415.539545957108</c:v>
                </c:pt>
                <c:pt idx="27">
                  <c:v>22551.289350941814</c:v>
                </c:pt>
                <c:pt idx="28">
                  <c:v>23631.86517851616</c:v>
                </c:pt>
                <c:pt idx="29">
                  <c:v>24741.177445546266</c:v>
                </c:pt>
                <c:pt idx="30">
                  <c:v>25816.463424850514</c:v>
                </c:pt>
                <c:pt idx="31">
                  <c:v>26871.494186782147</c:v>
                </c:pt>
                <c:pt idx="32">
                  <c:v>27917.798342507365</c:v>
                </c:pt>
                <c:pt idx="33">
                  <c:v>28978.898346279981</c:v>
                </c:pt>
                <c:pt idx="34">
                  <c:v>29969.335114575279</c:v>
                </c:pt>
                <c:pt idx="35">
                  <c:v>30983.136173342336</c:v>
                </c:pt>
                <c:pt idx="36">
                  <c:v>31984.510860410483</c:v>
                </c:pt>
                <c:pt idx="37">
                  <c:v>32946.853685238282</c:v>
                </c:pt>
                <c:pt idx="38">
                  <c:v>33908.597738877965</c:v>
                </c:pt>
                <c:pt idx="39">
                  <c:v>34852.019210023776</c:v>
                </c:pt>
                <c:pt idx="40">
                  <c:v>35778.949089711488</c:v>
                </c:pt>
                <c:pt idx="41">
                  <c:v>36674.463101983732</c:v>
                </c:pt>
                <c:pt idx="42">
                  <c:v>37587.288097168639</c:v>
                </c:pt>
                <c:pt idx="43">
                  <c:v>38462.863978848545</c:v>
                </c:pt>
                <c:pt idx="44">
                  <c:v>39311.880818360427</c:v>
                </c:pt>
                <c:pt idx="45">
                  <c:v>40177.09370299858</c:v>
                </c:pt>
                <c:pt idx="46">
                  <c:v>40972.768625078737</c:v>
                </c:pt>
                <c:pt idx="47">
                  <c:v>41764.749668417804</c:v>
                </c:pt>
                <c:pt idx="48">
                  <c:v>42603.199711025525</c:v>
                </c:pt>
                <c:pt idx="49">
                  <c:v>43329.452577667231</c:v>
                </c:pt>
                <c:pt idx="50">
                  <c:v>44104.448038043869</c:v>
                </c:pt>
                <c:pt idx="51">
                  <c:v>44796.216020612199</c:v>
                </c:pt>
                <c:pt idx="52">
                  <c:v>45553.55360005323</c:v>
                </c:pt>
                <c:pt idx="53">
                  <c:v>46202.383578333218</c:v>
                </c:pt>
                <c:pt idx="54">
                  <c:v>46887.050680507113</c:v>
                </c:pt>
                <c:pt idx="55">
                  <c:v>47512.929699366068</c:v>
                </c:pt>
                <c:pt idx="56">
                  <c:v>48199.365322934624</c:v>
                </c:pt>
                <c:pt idx="57">
                  <c:v>48737.084213251081</c:v>
                </c:pt>
                <c:pt idx="58">
                  <c:v>49381.651587151682</c:v>
                </c:pt>
                <c:pt idx="59">
                  <c:v>49885.310730058452</c:v>
                </c:pt>
                <c:pt idx="60">
                  <c:v>50471.219168523152</c:v>
                </c:pt>
                <c:pt idx="61">
                  <c:v>50973.510556034351</c:v>
                </c:pt>
                <c:pt idx="62">
                  <c:v>51454.636028335401</c:v>
                </c:pt>
                <c:pt idx="63">
                  <c:v>51939.520335884357</c:v>
                </c:pt>
                <c:pt idx="64">
                  <c:v>52338.221264959189</c:v>
                </c:pt>
                <c:pt idx="65">
                  <c:v>52834.599260656454</c:v>
                </c:pt>
                <c:pt idx="66">
                  <c:v>53156.838217206161</c:v>
                </c:pt>
                <c:pt idx="67">
                  <c:v>53596.052587346552</c:v>
                </c:pt>
                <c:pt idx="68">
                  <c:v>53904.646898751133</c:v>
                </c:pt>
                <c:pt idx="69">
                  <c:v>54213.569921642491</c:v>
                </c:pt>
                <c:pt idx="70">
                  <c:v>54518.211191946219</c:v>
                </c:pt>
                <c:pt idx="71">
                  <c:v>54819.290363278553</c:v>
                </c:pt>
                <c:pt idx="72">
                  <c:v>55017.70999014136</c:v>
                </c:pt>
                <c:pt idx="73">
                  <c:v>55245.017097346623</c:v>
                </c:pt>
                <c:pt idx="74">
                  <c:v>55447.42803630713</c:v>
                </c:pt>
                <c:pt idx="75">
                  <c:v>55565.078450423331</c:v>
                </c:pt>
                <c:pt idx="76">
                  <c:v>55709.301115725022</c:v>
                </c:pt>
                <c:pt idx="77">
                  <c:v>55803.515978758682</c:v>
                </c:pt>
                <c:pt idx="78">
                  <c:v>55836.389482180515</c:v>
                </c:pt>
                <c:pt idx="79">
                  <c:v>55845.158194246833</c:v>
                </c:pt>
                <c:pt idx="80">
                  <c:v>55851.234666370437</c:v>
                </c:pt>
                <c:pt idx="81">
                  <c:v>55852.190855465575</c:v>
                </c:pt>
                <c:pt idx="82">
                  <c:v>55707.629444508617</c:v>
                </c:pt>
                <c:pt idx="83">
                  <c:v>55568.036472758969</c:v>
                </c:pt>
                <c:pt idx="84">
                  <c:v>55512.807680675702</c:v>
                </c:pt>
                <c:pt idx="85">
                  <c:v>55203.202239752747</c:v>
                </c:pt>
                <c:pt idx="86">
                  <c:v>54962.782110913751</c:v>
                </c:pt>
                <c:pt idx="87">
                  <c:v>54711.212851892407</c:v>
                </c:pt>
              </c:numCache>
            </c:numRef>
          </c:yVal>
          <c:smooth val="0"/>
          <c:extLst>
            <c:ext xmlns:c16="http://schemas.microsoft.com/office/drawing/2014/chart" uri="{C3380CC4-5D6E-409C-BE32-E72D297353CC}">
              <c16:uniqueId val="{00000000-6D22-4D61-AB62-87E71B426F62}"/>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6D22-4D61-AB62-87E71B426F62}"/>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6D22-4D61-AB62-87E71B426F62}"/>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6D22-4D61-AB62-87E71B426F62}"/>
            </c:ext>
          </c:extLst>
        </c:ser>
        <c:ser>
          <c:idx val="0"/>
          <c:order val="4"/>
          <c:tx>
            <c:v>Gesamt</c:v>
          </c:tx>
          <c:spPr>
            <a:ln w="28575">
              <a:noFill/>
            </a:ln>
          </c:spPr>
          <c:yVal>
            <c:numRef>
              <c:f>'Kraft 55 NR'!$AV$2:$AV$89</c:f>
              <c:numCache>
                <c:formatCode>General</c:formatCode>
                <c:ptCount val="88"/>
                <c:pt idx="0">
                  <c:v>4822.5846747655505</c:v>
                </c:pt>
                <c:pt idx="1">
                  <c:v>4029.3997946469044</c:v>
                </c:pt>
                <c:pt idx="2">
                  <c:v>3506.5132354713105</c:v>
                </c:pt>
                <c:pt idx="3">
                  <c:v>2928.635639890058</c:v>
                </c:pt>
                <c:pt idx="4">
                  <c:v>2514.9639636633838</c:v>
                </c:pt>
                <c:pt idx="5">
                  <c:v>2114.5664580123957</c:v>
                </c:pt>
                <c:pt idx="6">
                  <c:v>1864.8449631181993</c:v>
                </c:pt>
                <c:pt idx="7">
                  <c:v>1711.252710844994</c:v>
                </c:pt>
                <c:pt idx="8">
                  <c:v>1528.5710579486877</c:v>
                </c:pt>
                <c:pt idx="9">
                  <c:v>1455.485652881277</c:v>
                </c:pt>
                <c:pt idx="10">
                  <c:v>1433.3127674840321</c:v>
                </c:pt>
                <c:pt idx="11">
                  <c:v>1417.1289027109488</c:v>
                </c:pt>
                <c:pt idx="12">
                  <c:v>1417.0798093108688</c:v>
                </c:pt>
                <c:pt idx="13">
                  <c:v>1468.0735768204358</c:v>
                </c:pt>
                <c:pt idx="14">
                  <c:v>1496.8226708855127</c:v>
                </c:pt>
                <c:pt idx="15">
                  <c:v>1537.2831318702265</c:v>
                </c:pt>
                <c:pt idx="16">
                  <c:v>1573.069291320433</c:v>
                </c:pt>
                <c:pt idx="17">
                  <c:v>1585.7335674925162</c:v>
                </c:pt>
                <c:pt idx="18">
                  <c:v>1592.4886966048416</c:v>
                </c:pt>
                <c:pt idx="19">
                  <c:v>1640.1457128025704</c:v>
                </c:pt>
                <c:pt idx="20">
                  <c:v>1625.9211020474886</c:v>
                </c:pt>
                <c:pt idx="21">
                  <c:v>1597.6777054404192</c:v>
                </c:pt>
                <c:pt idx="22">
                  <c:v>1523.7465851744819</c:v>
                </c:pt>
                <c:pt idx="23">
                  <c:v>1479.5555836134845</c:v>
                </c:pt>
                <c:pt idx="24">
                  <c:v>1422.393208220361</c:v>
                </c:pt>
                <c:pt idx="25">
                  <c:v>1302.22419183495</c:v>
                </c:pt>
                <c:pt idx="26">
                  <c:v>1216.9458390336004</c:v>
                </c:pt>
                <c:pt idx="27">
                  <c:v>1079.9657135876114</c:v>
                </c:pt>
                <c:pt idx="28">
                  <c:v>981.21023241739385</c:v>
                </c:pt>
                <c:pt idx="29">
                  <c:v>826.43985989355861</c:v>
                </c:pt>
                <c:pt idx="30">
                  <c:v>667.52172522014007</c:v>
                </c:pt>
                <c:pt idx="31">
                  <c:v>512.27728226481486</c:v>
                </c:pt>
                <c:pt idx="32">
                  <c:v>347.31760245647092</c:v>
                </c:pt>
                <c:pt idx="33">
                  <c:v>129.18830200408411</c:v>
                </c:pt>
                <c:pt idx="34">
                  <c:v>-25.032612666313071</c:v>
                </c:pt>
                <c:pt idx="35">
                  <c:v>-231.61565369210439</c:v>
                </c:pt>
                <c:pt idx="36">
                  <c:v>-448.36608503180469</c:v>
                </c:pt>
                <c:pt idx="37">
                  <c:v>-648.6643744040266</c:v>
                </c:pt>
                <c:pt idx="38">
                  <c:v>-862.39952337407885</c:v>
                </c:pt>
                <c:pt idx="39">
                  <c:v>-1077.2009399876406</c:v>
                </c:pt>
                <c:pt idx="40">
                  <c:v>-1309.4047705082703</c:v>
                </c:pt>
                <c:pt idx="41">
                  <c:v>-1504.8760966686314</c:v>
                </c:pt>
                <c:pt idx="42">
                  <c:v>-1760.7947158369861</c:v>
                </c:pt>
                <c:pt idx="43">
                  <c:v>-1993.7298213079775</c:v>
                </c:pt>
                <c:pt idx="44">
                  <c:v>-2201.3061334173544</c:v>
                </c:pt>
                <c:pt idx="45">
                  <c:v>-2462.4869007389207</c:v>
                </c:pt>
                <c:pt idx="46">
                  <c:v>-2662.7960258417079</c:v>
                </c:pt>
                <c:pt idx="47">
                  <c:v>-2867.478363667331</c:v>
                </c:pt>
                <c:pt idx="48">
                  <c:v>-3164.2880795750316</c:v>
                </c:pt>
                <c:pt idx="49">
                  <c:v>-3340.6357058964713</c:v>
                </c:pt>
                <c:pt idx="50">
                  <c:v>-3596.8374565816412</c:v>
                </c:pt>
                <c:pt idx="51">
                  <c:v>-3772.985572224432</c:v>
                </c:pt>
                <c:pt idx="52">
                  <c:v>-4050.9826306706964</c:v>
                </c:pt>
                <c:pt idx="53">
                  <c:v>-4221.7261527391966</c:v>
                </c:pt>
                <c:pt idx="54">
                  <c:v>-4452.1520468352828</c:v>
                </c:pt>
                <c:pt idx="55">
                  <c:v>-4632.0051531004065</c:v>
                </c:pt>
                <c:pt idx="56">
                  <c:v>-4910.8069177529833</c:v>
                </c:pt>
                <c:pt idx="57">
                  <c:v>-5027.8306898946685</c:v>
                </c:pt>
                <c:pt idx="58">
                  <c:v>-5297.911265085153</c:v>
                </c:pt>
                <c:pt idx="59">
                  <c:v>-5417.7750864897607</c:v>
                </c:pt>
                <c:pt idx="60">
                  <c:v>-5655.3853826880586</c:v>
                </c:pt>
                <c:pt idx="61">
                  <c:v>-5819.6771868747892</c:v>
                </c:pt>
                <c:pt idx="62">
                  <c:v>-5978.788173778019</c:v>
                </c:pt>
                <c:pt idx="63">
                  <c:v>-6155.000759096336</c:v>
                </c:pt>
                <c:pt idx="64">
                  <c:v>-6264.9055355342061</c:v>
                </c:pt>
                <c:pt idx="65">
                  <c:v>-6501.5682684345738</c:v>
                </c:pt>
                <c:pt idx="66">
                  <c:v>-6553.9798673170735</c:v>
                </c:pt>
                <c:pt idx="67">
                  <c:v>-6769.5371930083129</c:v>
                </c:pt>
                <c:pt idx="68">
                  <c:v>-6846.6653543926004</c:v>
                </c:pt>
                <c:pt idx="69">
                  <c:v>-6950.533488624751</c:v>
                </c:pt>
                <c:pt idx="70">
                  <c:v>-7072.4661620778716</c:v>
                </c:pt>
                <c:pt idx="71">
                  <c:v>-7204.8580059945016</c:v>
                </c:pt>
                <c:pt idx="72">
                  <c:v>-7249.2415236847228</c:v>
                </c:pt>
                <c:pt idx="73">
                  <c:v>-7337.9208621004727</c:v>
                </c:pt>
                <c:pt idx="74">
                  <c:v>-7425.4838569016647</c:v>
                </c:pt>
                <c:pt idx="75">
                  <c:v>-7433.1099878130117</c:v>
                </c:pt>
                <c:pt idx="76">
                  <c:v>-7501.5500422088371</c:v>
                </c:pt>
                <c:pt idx="77">
                  <c:v>-7525.6011749101381</c:v>
                </c:pt>
                <c:pt idx="78">
                  <c:v>-7501.9380879248638</c:v>
                </c:pt>
                <c:pt idx="79">
                  <c:v>-7479.7961373690996</c:v>
                </c:pt>
                <c:pt idx="80">
                  <c:v>-7470.4767883516033</c:v>
                </c:pt>
                <c:pt idx="81">
                  <c:v>-7478.5220737413256</c:v>
                </c:pt>
                <c:pt idx="82">
                  <c:v>-7348.5191630661211</c:v>
                </c:pt>
                <c:pt idx="83">
                  <c:v>-7238.4776832003045</c:v>
                </c:pt>
                <c:pt idx="84">
                  <c:v>-7254.1512044709089</c:v>
                </c:pt>
                <c:pt idx="85">
                  <c:v>-7005.8389103442314</c:v>
                </c:pt>
                <c:pt idx="86">
                  <c:v>-6858.0143117738407</c:v>
                </c:pt>
                <c:pt idx="87">
                  <c:v>-6724.5831882887069</c:v>
                </c:pt>
              </c:numCache>
            </c:numRef>
          </c:yVal>
          <c:smooth val="0"/>
          <c:extLst>
            <c:ext xmlns:c16="http://schemas.microsoft.com/office/drawing/2014/chart" uri="{C3380CC4-5D6E-409C-BE32-E72D297353CC}">
              <c16:uniqueId val="{00000004-6D22-4D61-AB62-87E71B426F62}"/>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t>Standart Feder</a:t>
            </a:r>
          </a:p>
        </c:rich>
      </c:tx>
      <c:overlay val="0"/>
    </c:title>
    <c:autoTitleDeleted val="0"/>
    <c:plotArea>
      <c:layout/>
      <c:scatterChart>
        <c:scatterStyle val="lineMarker"/>
        <c:varyColors val="0"/>
        <c:ser>
          <c:idx val="1"/>
          <c:order val="0"/>
          <c:tx>
            <c:v>Feder</c:v>
          </c:tx>
          <c:spPr>
            <a:ln w="28575">
              <a:noFill/>
            </a:ln>
          </c:spPr>
          <c:yVal>
            <c:numRef>
              <c:f>'Kraft 55 NR'!$AN$2:$AN$89</c:f>
              <c:numCache>
                <c:formatCode>General</c:formatCode>
                <c:ptCount val="88"/>
                <c:pt idx="0">
                  <c:v>-8184.9047756152167</c:v>
                </c:pt>
                <c:pt idx="1">
                  <c:v>-7263.9242066583001</c:v>
                </c:pt>
                <c:pt idx="2">
                  <c:v>-6430.5972793240171</c:v>
                </c:pt>
                <c:pt idx="3">
                  <c:v>-5485.6578966407942</c:v>
                </c:pt>
                <c:pt idx="4">
                  <c:v>-4565.2179933964044</c:v>
                </c:pt>
                <c:pt idx="5">
                  <c:v>-3571.7479242731401</c:v>
                </c:pt>
                <c:pt idx="6">
                  <c:v>-2601.5982947813786</c:v>
                </c:pt>
                <c:pt idx="7">
                  <c:v>-1615.5258966188017</c:v>
                </c:pt>
                <c:pt idx="8">
                  <c:v>-568.31416899524197</c:v>
                </c:pt>
                <c:pt idx="9">
                  <c:v>468.61226368609965</c:v>
                </c:pt>
                <c:pt idx="10">
                  <c:v>1499.0723405484148</c:v>
                </c:pt>
                <c:pt idx="11">
                  <c:v>2554.349069797513</c:v>
                </c:pt>
                <c:pt idx="12">
                  <c:v>3618.3745187392474</c:v>
                </c:pt>
                <c:pt idx="13">
                  <c:v>4660.2127475565721</c:v>
                </c:pt>
                <c:pt idx="14">
                  <c:v>5705.0560550215987</c:v>
                </c:pt>
                <c:pt idx="15">
                  <c:v>6751.7856566815126</c:v>
                </c:pt>
                <c:pt idx="16">
                  <c:v>7777.108221378312</c:v>
                </c:pt>
                <c:pt idx="17">
                  <c:v>8814.4257655823712</c:v>
                </c:pt>
                <c:pt idx="18">
                  <c:v>9837.8939273504311</c:v>
                </c:pt>
                <c:pt idx="19">
                  <c:v>10804.735380521142</c:v>
                </c:pt>
                <c:pt idx="20">
                  <c:v>11791.698979375029</c:v>
                </c:pt>
                <c:pt idx="21">
                  <c:v>12780.640831749297</c:v>
                </c:pt>
                <c:pt idx="22">
                  <c:v>13778.386624572395</c:v>
                </c:pt>
                <c:pt idx="23">
                  <c:v>14728.617234946141</c:v>
                </c:pt>
                <c:pt idx="24">
                  <c:v>15652.788991471351</c:v>
                </c:pt>
                <c:pt idx="25">
                  <c:v>16624.330704577147</c:v>
                </c:pt>
                <c:pt idx="26">
                  <c:v>17527.593781258711</c:v>
                </c:pt>
                <c:pt idx="27">
                  <c:v>18450.607374973653</c:v>
                </c:pt>
                <c:pt idx="28">
                  <c:v>19327.834718802467</c:v>
                </c:pt>
                <c:pt idx="29">
                  <c:v>20227.963937613211</c:v>
                </c:pt>
                <c:pt idx="30">
                  <c:v>21099.720660651055</c:v>
                </c:pt>
                <c:pt idx="31">
                  <c:v>21954.382225420584</c:v>
                </c:pt>
                <c:pt idx="32">
                  <c:v>22801.42545243823</c:v>
                </c:pt>
                <c:pt idx="33">
                  <c:v>23660.085686223778</c:v>
                </c:pt>
                <c:pt idx="34">
                  <c:v>24460.616025550076</c:v>
                </c:pt>
                <c:pt idx="35">
                  <c:v>25279.846805192949</c:v>
                </c:pt>
                <c:pt idx="36">
                  <c:v>26088.562544611403</c:v>
                </c:pt>
                <c:pt idx="37">
                  <c:v>26865.126004911359</c:v>
                </c:pt>
                <c:pt idx="38">
                  <c:v>27640.881000878457</c:v>
                </c:pt>
                <c:pt idx="39">
                  <c:v>28401.439150623144</c:v>
                </c:pt>
                <c:pt idx="40">
                  <c:v>29148.308253990501</c:v>
                </c:pt>
                <c:pt idx="41">
                  <c:v>29869.363247136062</c:v>
                </c:pt>
                <c:pt idx="42">
                  <c:v>30604.328218820341</c:v>
                </c:pt>
                <c:pt idx="43">
                  <c:v>31308.781891933668</c:v>
                </c:pt>
                <c:pt idx="44">
                  <c:v>31991.443487723649</c:v>
                </c:pt>
                <c:pt idx="45">
                  <c:v>32687.174272006076</c:v>
                </c:pt>
                <c:pt idx="46">
                  <c:v>33326.203911097044</c:v>
                </c:pt>
                <c:pt idx="47">
                  <c:v>33962.132370834312</c:v>
                </c:pt>
                <c:pt idx="48">
                  <c:v>34635.786475306799</c:v>
                </c:pt>
                <c:pt idx="49">
                  <c:v>35218.124055668181</c:v>
                </c:pt>
                <c:pt idx="50">
                  <c:v>35840.040218095332</c:v>
                </c:pt>
                <c:pt idx="51">
                  <c:v>36394.285648175879</c:v>
                </c:pt>
                <c:pt idx="52">
                  <c:v>37001.777795226924</c:v>
                </c:pt>
                <c:pt idx="53">
                  <c:v>37521.100623638878</c:v>
                </c:pt>
                <c:pt idx="54">
                  <c:v>38069.542505308491</c:v>
                </c:pt>
                <c:pt idx="55">
                  <c:v>38570.244260545143</c:v>
                </c:pt>
                <c:pt idx="56">
                  <c:v>39120.132522590327</c:v>
                </c:pt>
                <c:pt idx="57">
                  <c:v>39549.309249276914</c:v>
                </c:pt>
                <c:pt idx="58">
                  <c:v>40065.253102851166</c:v>
                </c:pt>
                <c:pt idx="59">
                  <c:v>40466.885786580533</c:v>
                </c:pt>
                <c:pt idx="60">
                  <c:v>40935.30816342558</c:v>
                </c:pt>
                <c:pt idx="61">
                  <c:v>41335.941484039584</c:v>
                </c:pt>
                <c:pt idx="62">
                  <c:v>41719.478319062422</c:v>
                </c:pt>
                <c:pt idx="63">
                  <c:v>42106.127364371328</c:v>
                </c:pt>
                <c:pt idx="64">
                  <c:v>42422.978407119896</c:v>
                </c:pt>
                <c:pt idx="65">
                  <c:v>42819.0857099286</c:v>
                </c:pt>
                <c:pt idx="66">
                  <c:v>43074.121364958999</c:v>
                </c:pt>
                <c:pt idx="67">
                  <c:v>43424.05137537144</c:v>
                </c:pt>
                <c:pt idx="68">
                  <c:v>43668.214472428808</c:v>
                </c:pt>
                <c:pt idx="69">
                  <c:v>43912.750450276304</c:v>
                </c:pt>
                <c:pt idx="70">
                  <c:v>44153.913284773495</c:v>
                </c:pt>
                <c:pt idx="71">
                  <c:v>44392.283449721959</c:v>
                </c:pt>
                <c:pt idx="72">
                  <c:v>44547.614220329473</c:v>
                </c:pt>
                <c:pt idx="73">
                  <c:v>44726.45042077954</c:v>
                </c:pt>
                <c:pt idx="74">
                  <c:v>44885.228023810589</c:v>
                </c:pt>
                <c:pt idx="75">
                  <c:v>44975.502115192372</c:v>
                </c:pt>
                <c:pt idx="76">
                  <c:v>45087.398726209358</c:v>
                </c:pt>
                <c:pt idx="77">
                  <c:v>45158.934375444012</c:v>
                </c:pt>
                <c:pt idx="78">
                  <c:v>45180.948417471882</c:v>
                </c:pt>
                <c:pt idx="79">
                  <c:v>45183.581420526847</c:v>
                </c:pt>
                <c:pt idx="80">
                  <c:v>45184.16400577427</c:v>
                </c:pt>
                <c:pt idx="81">
                  <c:v>45180.722974949647</c:v>
                </c:pt>
                <c:pt idx="82">
                  <c:v>45059.685088228325</c:v>
                </c:pt>
                <c:pt idx="83">
                  <c:v>44942.810214453188</c:v>
                </c:pt>
                <c:pt idx="84">
                  <c:v>44894.297966421451</c:v>
                </c:pt>
                <c:pt idx="85">
                  <c:v>44640.185066392063</c:v>
                </c:pt>
                <c:pt idx="86">
                  <c:v>44442.175628558034</c:v>
                </c:pt>
                <c:pt idx="87">
                  <c:v>44235.284393746362</c:v>
                </c:pt>
              </c:numCache>
            </c:numRef>
          </c:yVal>
          <c:smooth val="0"/>
          <c:extLst>
            <c:ext xmlns:c16="http://schemas.microsoft.com/office/drawing/2014/chart" uri="{C3380CC4-5D6E-409C-BE32-E72D297353CC}">
              <c16:uniqueId val="{00000000-92E0-4FC9-8B29-C6FCA053AC59}"/>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92E0-4FC9-8B29-C6FCA053AC59}"/>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92E0-4FC9-8B29-C6FCA053AC59}"/>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92E0-4FC9-8B29-C6FCA053AC59}"/>
            </c:ext>
          </c:extLst>
        </c:ser>
        <c:ser>
          <c:idx val="0"/>
          <c:order val="4"/>
          <c:tx>
            <c:v>Gesamt</c:v>
          </c:tx>
          <c:spPr>
            <a:ln w="28575">
              <a:noFill/>
            </a:ln>
          </c:spPr>
          <c:yVal>
            <c:numRef>
              <c:f>'Kraft 55 NR'!$AR$2:$AR$89</c:f>
              <c:numCache>
                <c:formatCode>General</c:formatCode>
                <c:ptCount val="88"/>
                <c:pt idx="0">
                  <c:v>3039.5786974264238</c:v>
                </c:pt>
                <c:pt idx="1">
                  <c:v>2448.9253973793684</c:v>
                </c:pt>
                <c:pt idx="2">
                  <c:v>2108.8622308319618</c:v>
                </c:pt>
                <c:pt idx="3">
                  <c:v>1737.4760205368157</c:v>
                </c:pt>
                <c:pt idx="4">
                  <c:v>1524.4510557339345</c:v>
                </c:pt>
                <c:pt idx="5">
                  <c:v>1340.0891936332278</c:v>
                </c:pt>
                <c:pt idx="6">
                  <c:v>1300.9853552892046</c:v>
                </c:pt>
                <c:pt idx="7">
                  <c:v>1361.2076306505319</c:v>
                </c:pt>
                <c:pt idx="8">
                  <c:v>1405.4413255440634</c:v>
                </c:pt>
                <c:pt idx="9">
                  <c:v>1557.024157695615</c:v>
                </c:pt>
                <c:pt idx="10">
                  <c:v>1758.2289940388812</c:v>
                </c:pt>
                <c:pt idx="11">
                  <c:v>1971.0334715311737</c:v>
                </c:pt>
                <c:pt idx="12">
                  <c:v>2202.238502515303</c:v>
                </c:pt>
                <c:pt idx="13">
                  <c:v>2480.1574372824743</c:v>
                </c:pt>
                <c:pt idx="14">
                  <c:v>2737.072122165423</c:v>
                </c:pt>
                <c:pt idx="15">
                  <c:v>3006.7879847205886</c:v>
                </c:pt>
                <c:pt idx="16">
                  <c:v>3267.9472558652087</c:v>
                </c:pt>
                <c:pt idx="17">
                  <c:v>3509.4155298582482</c:v>
                </c:pt>
                <c:pt idx="18">
                  <c:v>3742.8564961838292</c:v>
                </c:pt>
                <c:pt idx="19">
                  <c:v>4005.7273213075296</c:v>
                </c:pt>
                <c:pt idx="20">
                  <c:v>4212.0323331339241</c:v>
                </c:pt>
                <c:pt idx="21">
                  <c:v>4405.7004929249342</c:v>
                </c:pt>
                <c:pt idx="22">
                  <c:v>4556.5843593132195</c:v>
                </c:pt>
                <c:pt idx="23">
                  <c:v>4727.6878858498603</c:v>
                </c:pt>
                <c:pt idx="24">
                  <c:v>4880.97396496084</c:v>
                </c:pt>
                <c:pt idx="25">
                  <c:v>4982.6281006168392</c:v>
                </c:pt>
                <c:pt idx="26">
                  <c:v>5104.8916037319977</c:v>
                </c:pt>
                <c:pt idx="27">
                  <c:v>5180.6476895557716</c:v>
                </c:pt>
                <c:pt idx="28">
                  <c:v>5285.2406921310867</c:v>
                </c:pt>
                <c:pt idx="29">
                  <c:v>5339.6533678266132</c:v>
                </c:pt>
                <c:pt idx="30">
                  <c:v>5384.2644894195982</c:v>
                </c:pt>
                <c:pt idx="31">
                  <c:v>5429.3892436263777</c:v>
                </c:pt>
                <c:pt idx="32">
                  <c:v>5463.6904925256058</c:v>
                </c:pt>
                <c:pt idx="33">
                  <c:v>5448.0009620602868</c:v>
                </c:pt>
                <c:pt idx="34">
                  <c:v>5483.6864763588892</c:v>
                </c:pt>
                <c:pt idx="35">
                  <c:v>5471.6737144572835</c:v>
                </c:pt>
                <c:pt idx="36">
                  <c:v>5447.5822307672752</c:v>
                </c:pt>
                <c:pt idx="37">
                  <c:v>5433.0633059228967</c:v>
                </c:pt>
                <c:pt idx="38">
                  <c:v>5405.3172146254292</c:v>
                </c:pt>
                <c:pt idx="39">
                  <c:v>5373.3791194129917</c:v>
                </c:pt>
                <c:pt idx="40">
                  <c:v>5321.2360652127172</c:v>
                </c:pt>
                <c:pt idx="41">
                  <c:v>5300.2237581790396</c:v>
                </c:pt>
                <c:pt idx="42">
                  <c:v>5222.1651625113118</c:v>
                </c:pt>
                <c:pt idx="43">
                  <c:v>5160.3522656068999</c:v>
                </c:pt>
                <c:pt idx="44">
                  <c:v>5119.1311972194235</c:v>
                </c:pt>
                <c:pt idx="45">
                  <c:v>5027.4325302535835</c:v>
                </c:pt>
                <c:pt idx="46">
                  <c:v>4983.7686881399859</c:v>
                </c:pt>
                <c:pt idx="47">
                  <c:v>4935.1389339161615</c:v>
                </c:pt>
                <c:pt idx="48">
                  <c:v>4803.1251561436948</c:v>
                </c:pt>
                <c:pt idx="49">
                  <c:v>4770.6928161025789</c:v>
                </c:pt>
                <c:pt idx="50">
                  <c:v>4667.5703633668963</c:v>
                </c:pt>
                <c:pt idx="51">
                  <c:v>4628.9448002118879</c:v>
                </c:pt>
                <c:pt idx="52">
                  <c:v>4500.7931741556094</c:v>
                </c:pt>
                <c:pt idx="53">
                  <c:v>4459.5568019551429</c:v>
                </c:pt>
                <c:pt idx="54">
                  <c:v>4365.3561283633389</c:v>
                </c:pt>
                <c:pt idx="55">
                  <c:v>4310.6802857205184</c:v>
                </c:pt>
                <c:pt idx="56">
                  <c:v>4168.425882591313</c:v>
                </c:pt>
                <c:pt idx="57">
                  <c:v>4159.9442740794984</c:v>
                </c:pt>
                <c:pt idx="58">
                  <c:v>4018.4872192153634</c:v>
                </c:pt>
                <c:pt idx="59">
                  <c:v>4000.6498569881587</c:v>
                </c:pt>
                <c:pt idx="60">
                  <c:v>3880.5256224095137</c:v>
                </c:pt>
                <c:pt idx="61">
                  <c:v>3817.8918851199778</c:v>
                </c:pt>
                <c:pt idx="62">
                  <c:v>3756.3695354949596</c:v>
                </c:pt>
                <c:pt idx="63">
                  <c:v>3678.3922124166929</c:v>
                </c:pt>
                <c:pt idx="64">
                  <c:v>3650.3373223050876</c:v>
                </c:pt>
                <c:pt idx="65">
                  <c:v>3513.9452822932799</c:v>
                </c:pt>
                <c:pt idx="66">
                  <c:v>3528.7369849300885</c:v>
                </c:pt>
                <c:pt idx="67">
                  <c:v>3402.4640189667989</c:v>
                </c:pt>
                <c:pt idx="68">
                  <c:v>3389.7670719297239</c:v>
                </c:pt>
                <c:pt idx="69">
                  <c:v>3350.2859827414359</c:v>
                </c:pt>
                <c:pt idx="70">
                  <c:v>3291.8317450948525</c:v>
                </c:pt>
                <c:pt idx="71">
                  <c:v>3222.1489075620921</c:v>
                </c:pt>
                <c:pt idx="72">
                  <c:v>3220.8542461271645</c:v>
                </c:pt>
                <c:pt idx="73">
                  <c:v>3180.6458144666103</c:v>
                </c:pt>
                <c:pt idx="74">
                  <c:v>3136.7161555948769</c:v>
                </c:pt>
                <c:pt idx="75">
                  <c:v>3156.466347417947</c:v>
                </c:pt>
                <c:pt idx="76">
                  <c:v>3120.3523473068271</c:v>
                </c:pt>
                <c:pt idx="77">
                  <c:v>3118.9804284045313</c:v>
                </c:pt>
                <c:pt idx="78">
                  <c:v>3153.5029767837696</c:v>
                </c:pt>
                <c:pt idx="79">
                  <c:v>3181.7806363508862</c:v>
                </c:pt>
                <c:pt idx="80">
                  <c:v>3196.5938722445644</c:v>
                </c:pt>
                <c:pt idx="81">
                  <c:v>3192.9458067746018</c:v>
                </c:pt>
                <c:pt idx="82">
                  <c:v>3299.4251932141706</c:v>
                </c:pt>
                <c:pt idx="83">
                  <c:v>3386.7485751054774</c:v>
                </c:pt>
                <c:pt idx="84">
                  <c:v>3364.358509783342</c:v>
                </c:pt>
                <c:pt idx="85">
                  <c:v>3557.1782630164525</c:v>
                </c:pt>
                <c:pt idx="86">
                  <c:v>3662.5921705818764</c:v>
                </c:pt>
                <c:pt idx="87">
                  <c:v>3751.3452698573383</c:v>
                </c:pt>
              </c:numCache>
            </c:numRef>
          </c:yVal>
          <c:smooth val="0"/>
          <c:extLst>
            <c:ext xmlns:c16="http://schemas.microsoft.com/office/drawing/2014/chart" uri="{C3380CC4-5D6E-409C-BE32-E72D297353CC}">
              <c16:uniqueId val="{00000004-92E0-4FC9-8B29-C6FCA053AC59}"/>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 [°]</a:t>
                </a:r>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txPr>
    <a:bodyPr/>
    <a:lstStyle/>
    <a:p>
      <a:pPr>
        <a:defRPr baseline="0"/>
      </a:pPr>
      <a:endParaRPr lang="de-DE"/>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CH"/>
              <a:t>Starke Feder</a:t>
            </a:r>
          </a:p>
        </c:rich>
      </c:tx>
      <c:overlay val="0"/>
    </c:title>
    <c:autoTitleDeleted val="0"/>
    <c:plotArea>
      <c:layout/>
      <c:scatterChart>
        <c:scatterStyle val="lineMarker"/>
        <c:varyColors val="0"/>
        <c:ser>
          <c:idx val="1"/>
          <c:order val="0"/>
          <c:tx>
            <c:v>Feder</c:v>
          </c:tx>
          <c:spPr>
            <a:ln w="28575">
              <a:noFill/>
            </a:ln>
          </c:spPr>
          <c:yVal>
            <c:numRef>
              <c:f>'Kraft 55 NR'!$AU$2:$AU$89</c:f>
              <c:numCache>
                <c:formatCode>General</c:formatCode>
                <c:ptCount val="88"/>
                <c:pt idx="0">
                  <c:v>-9967.9107529543435</c:v>
                </c:pt>
                <c:pt idx="1">
                  <c:v>-8844.3986039258361</c:v>
                </c:pt>
                <c:pt idx="2">
                  <c:v>-7828.2482839633658</c:v>
                </c:pt>
                <c:pt idx="3">
                  <c:v>-6676.8175159940365</c:v>
                </c:pt>
                <c:pt idx="4">
                  <c:v>-5555.7309013258537</c:v>
                </c:pt>
                <c:pt idx="5">
                  <c:v>-4346.2251886523081</c:v>
                </c:pt>
                <c:pt idx="6">
                  <c:v>-3165.4579026103734</c:v>
                </c:pt>
                <c:pt idx="7">
                  <c:v>-1965.5709768132638</c:v>
                </c:pt>
                <c:pt idx="8">
                  <c:v>-691.44390139986638</c:v>
                </c:pt>
                <c:pt idx="9">
                  <c:v>570.15076850043772</c:v>
                </c:pt>
                <c:pt idx="10">
                  <c:v>1823.9885671032639</c:v>
                </c:pt>
                <c:pt idx="11">
                  <c:v>3108.253638617738</c:v>
                </c:pt>
                <c:pt idx="12">
                  <c:v>4403.5332119436816</c:v>
                </c:pt>
                <c:pt idx="13">
                  <c:v>5672.2966080186106</c:v>
                </c:pt>
                <c:pt idx="14">
                  <c:v>6945.305506301509</c:v>
                </c:pt>
                <c:pt idx="15">
                  <c:v>8221.2905095318747</c:v>
                </c:pt>
                <c:pt idx="16">
                  <c:v>9471.9861859230878</c:v>
                </c:pt>
                <c:pt idx="17">
                  <c:v>10738.107727948103</c:v>
                </c:pt>
                <c:pt idx="18">
                  <c:v>11988.261726929419</c:v>
                </c:pt>
                <c:pt idx="19">
                  <c:v>13170.316989026102</c:v>
                </c:pt>
                <c:pt idx="20">
                  <c:v>14377.810210461465</c:v>
                </c:pt>
                <c:pt idx="21">
                  <c:v>15588.663619233812</c:v>
                </c:pt>
                <c:pt idx="22">
                  <c:v>16811.224398711132</c:v>
                </c:pt>
                <c:pt idx="23">
                  <c:v>17976.749537182517</c:v>
                </c:pt>
                <c:pt idx="24">
                  <c:v>19111.36974821183</c:v>
                </c:pt>
                <c:pt idx="25">
                  <c:v>20304.734613359036</c:v>
                </c:pt>
                <c:pt idx="26">
                  <c:v>21415.539545957108</c:v>
                </c:pt>
                <c:pt idx="27">
                  <c:v>22551.289350941814</c:v>
                </c:pt>
                <c:pt idx="28">
                  <c:v>23631.86517851616</c:v>
                </c:pt>
                <c:pt idx="29">
                  <c:v>24741.177445546266</c:v>
                </c:pt>
                <c:pt idx="30">
                  <c:v>25816.463424850514</c:v>
                </c:pt>
                <c:pt idx="31">
                  <c:v>26871.494186782147</c:v>
                </c:pt>
                <c:pt idx="32">
                  <c:v>27917.798342507365</c:v>
                </c:pt>
                <c:pt idx="33">
                  <c:v>28978.898346279981</c:v>
                </c:pt>
                <c:pt idx="34">
                  <c:v>29969.335114575279</c:v>
                </c:pt>
                <c:pt idx="35">
                  <c:v>30983.136173342336</c:v>
                </c:pt>
                <c:pt idx="36">
                  <c:v>31984.510860410483</c:v>
                </c:pt>
                <c:pt idx="37">
                  <c:v>32946.853685238282</c:v>
                </c:pt>
                <c:pt idx="38">
                  <c:v>33908.597738877965</c:v>
                </c:pt>
                <c:pt idx="39">
                  <c:v>34852.019210023776</c:v>
                </c:pt>
                <c:pt idx="40">
                  <c:v>35778.949089711488</c:v>
                </c:pt>
                <c:pt idx="41">
                  <c:v>36674.463101983732</c:v>
                </c:pt>
                <c:pt idx="42">
                  <c:v>37587.288097168639</c:v>
                </c:pt>
                <c:pt idx="43">
                  <c:v>38462.863978848545</c:v>
                </c:pt>
                <c:pt idx="44">
                  <c:v>39311.880818360427</c:v>
                </c:pt>
                <c:pt idx="45">
                  <c:v>40177.09370299858</c:v>
                </c:pt>
                <c:pt idx="46">
                  <c:v>40972.768625078737</c:v>
                </c:pt>
                <c:pt idx="47">
                  <c:v>41764.749668417804</c:v>
                </c:pt>
                <c:pt idx="48">
                  <c:v>42603.199711025525</c:v>
                </c:pt>
                <c:pt idx="49">
                  <c:v>43329.452577667231</c:v>
                </c:pt>
                <c:pt idx="50">
                  <c:v>44104.448038043869</c:v>
                </c:pt>
                <c:pt idx="51">
                  <c:v>44796.216020612199</c:v>
                </c:pt>
                <c:pt idx="52">
                  <c:v>45553.55360005323</c:v>
                </c:pt>
                <c:pt idx="53">
                  <c:v>46202.383578333218</c:v>
                </c:pt>
                <c:pt idx="54">
                  <c:v>46887.050680507113</c:v>
                </c:pt>
                <c:pt idx="55">
                  <c:v>47512.929699366068</c:v>
                </c:pt>
                <c:pt idx="56">
                  <c:v>48199.365322934624</c:v>
                </c:pt>
                <c:pt idx="57">
                  <c:v>48737.084213251081</c:v>
                </c:pt>
                <c:pt idx="58">
                  <c:v>49381.651587151682</c:v>
                </c:pt>
                <c:pt idx="59">
                  <c:v>49885.310730058452</c:v>
                </c:pt>
                <c:pt idx="60">
                  <c:v>50471.219168523152</c:v>
                </c:pt>
                <c:pt idx="61">
                  <c:v>50973.510556034351</c:v>
                </c:pt>
                <c:pt idx="62">
                  <c:v>51454.636028335401</c:v>
                </c:pt>
                <c:pt idx="63">
                  <c:v>51939.520335884357</c:v>
                </c:pt>
                <c:pt idx="64">
                  <c:v>52338.221264959189</c:v>
                </c:pt>
                <c:pt idx="65">
                  <c:v>52834.599260656454</c:v>
                </c:pt>
                <c:pt idx="66">
                  <c:v>53156.838217206161</c:v>
                </c:pt>
                <c:pt idx="67">
                  <c:v>53596.052587346552</c:v>
                </c:pt>
                <c:pt idx="68">
                  <c:v>53904.646898751133</c:v>
                </c:pt>
                <c:pt idx="69">
                  <c:v>54213.569921642491</c:v>
                </c:pt>
                <c:pt idx="70">
                  <c:v>54518.211191946219</c:v>
                </c:pt>
                <c:pt idx="71">
                  <c:v>54819.290363278553</c:v>
                </c:pt>
                <c:pt idx="72">
                  <c:v>55017.70999014136</c:v>
                </c:pt>
                <c:pt idx="73">
                  <c:v>55245.017097346623</c:v>
                </c:pt>
                <c:pt idx="74">
                  <c:v>55447.42803630713</c:v>
                </c:pt>
                <c:pt idx="75">
                  <c:v>55565.078450423331</c:v>
                </c:pt>
                <c:pt idx="76">
                  <c:v>55709.301115725022</c:v>
                </c:pt>
                <c:pt idx="77">
                  <c:v>55803.515978758682</c:v>
                </c:pt>
                <c:pt idx="78">
                  <c:v>55836.389482180515</c:v>
                </c:pt>
                <c:pt idx="79">
                  <c:v>55845.158194246833</c:v>
                </c:pt>
                <c:pt idx="80">
                  <c:v>55851.234666370437</c:v>
                </c:pt>
                <c:pt idx="81">
                  <c:v>55852.190855465575</c:v>
                </c:pt>
                <c:pt idx="82">
                  <c:v>55707.629444508617</c:v>
                </c:pt>
                <c:pt idx="83">
                  <c:v>55568.036472758969</c:v>
                </c:pt>
                <c:pt idx="84">
                  <c:v>55512.807680675702</c:v>
                </c:pt>
                <c:pt idx="85">
                  <c:v>55203.202239752747</c:v>
                </c:pt>
                <c:pt idx="86">
                  <c:v>54962.782110913751</c:v>
                </c:pt>
                <c:pt idx="87">
                  <c:v>54711.212851892407</c:v>
                </c:pt>
              </c:numCache>
            </c:numRef>
          </c:yVal>
          <c:smooth val="0"/>
          <c:extLst>
            <c:ext xmlns:c16="http://schemas.microsoft.com/office/drawing/2014/chart" uri="{C3380CC4-5D6E-409C-BE32-E72D297353CC}">
              <c16:uniqueId val="{00000000-8573-4141-869F-E9E050227CAB}"/>
            </c:ext>
          </c:extLst>
        </c:ser>
        <c:ser>
          <c:idx val="2"/>
          <c:order val="1"/>
          <c:tx>
            <c:v>Türe</c:v>
          </c:tx>
          <c:spPr>
            <a:ln w="28575">
              <a:noFill/>
            </a:ln>
          </c:spPr>
          <c:yVal>
            <c:numRef>
              <c:f>'Kraft 55 NR'!$AO$2:$AO$89</c:f>
              <c:numCache>
                <c:formatCode>General</c:formatCode>
                <c:ptCount val="88"/>
                <c:pt idx="0">
                  <c:v>-2546.8043972127252</c:v>
                </c:pt>
                <c:pt idx="1">
                  <c:v>-2415.4675726573105</c:v>
                </c:pt>
                <c:pt idx="2">
                  <c:v>-2237.5809034869476</c:v>
                </c:pt>
                <c:pt idx="3">
                  <c:v>-2036.5158206128351</c:v>
                </c:pt>
                <c:pt idx="4">
                  <c:v>-1797.1607584145654</c:v>
                </c:pt>
                <c:pt idx="5">
                  <c:v>-1528.6110920217936</c:v>
                </c:pt>
                <c:pt idx="6">
                  <c:v>-1225.2017474050497</c:v>
                </c:pt>
                <c:pt idx="7">
                  <c:v>-888.76847322814479</c:v>
                </c:pt>
                <c:pt idx="8">
                  <c:v>-539.18210936806213</c:v>
                </c:pt>
                <c:pt idx="9">
                  <c:v>-161.86692190383155</c:v>
                </c:pt>
                <c:pt idx="10">
                  <c:v>227.94906646252741</c:v>
                </c:pt>
                <c:pt idx="11">
                  <c:v>628.34995999803584</c:v>
                </c:pt>
                <c:pt idx="12">
                  <c:v>1036.6399380604969</c:v>
                </c:pt>
                <c:pt idx="13">
                  <c:v>1452.0522455266605</c:v>
                </c:pt>
                <c:pt idx="14">
                  <c:v>1862.5911724515393</c:v>
                </c:pt>
                <c:pt idx="15">
                  <c:v>2277.4354968768466</c:v>
                </c:pt>
                <c:pt idx="16">
                  <c:v>2683.9436497046358</c:v>
                </c:pt>
                <c:pt idx="17">
                  <c:v>3088.3765528682429</c:v>
                </c:pt>
                <c:pt idx="18">
                  <c:v>3486.7279606632555</c:v>
                </c:pt>
                <c:pt idx="19">
                  <c:v>3877.4430615238266</c:v>
                </c:pt>
                <c:pt idx="20">
                  <c:v>4257.9376679867473</c:v>
                </c:pt>
                <c:pt idx="21">
                  <c:v>4635.4515849413137</c:v>
                </c:pt>
                <c:pt idx="22">
                  <c:v>5003.4237646640941</c:v>
                </c:pt>
                <c:pt idx="23">
                  <c:v>5363.7316054917046</c:v>
                </c:pt>
                <c:pt idx="24">
                  <c:v>5711.5791600201674</c:v>
                </c:pt>
                <c:pt idx="25">
                  <c:v>6058.2849455370415</c:v>
                </c:pt>
                <c:pt idx="26">
                  <c:v>6391.452243969974</c:v>
                </c:pt>
                <c:pt idx="27">
                  <c:v>6717.0227223015409</c:v>
                </c:pt>
                <c:pt idx="28">
                  <c:v>7037.7826211918045</c:v>
                </c:pt>
                <c:pt idx="29">
                  <c:v>7350.7975319011985</c:v>
                </c:pt>
                <c:pt idx="30">
                  <c:v>7652.885962117799</c:v>
                </c:pt>
                <c:pt idx="31">
                  <c:v>7950.2683036544759</c:v>
                </c:pt>
                <c:pt idx="32">
                  <c:v>8242.3516065517706</c:v>
                </c:pt>
                <c:pt idx="33">
                  <c:v>8523.4733908275175</c:v>
                </c:pt>
                <c:pt idx="34">
                  <c:v>8802.6163050332289</c:v>
                </c:pt>
                <c:pt idx="35">
                  <c:v>9073.3968683050662</c:v>
                </c:pt>
                <c:pt idx="36">
                  <c:v>9337.6561210915552</c:v>
                </c:pt>
                <c:pt idx="37">
                  <c:v>9595.3973993780255</c:v>
                </c:pt>
                <c:pt idx="38">
                  <c:v>9849.0276063241727</c:v>
                </c:pt>
                <c:pt idx="39">
                  <c:v>10097.003586551857</c:v>
                </c:pt>
                <c:pt idx="40">
                  <c:v>10335.226258606597</c:v>
                </c:pt>
                <c:pt idx="41">
                  <c:v>10574.749510676222</c:v>
                </c:pt>
                <c:pt idx="42">
                  <c:v>10801.829349123307</c:v>
                </c:pt>
                <c:pt idx="43">
                  <c:v>11024.710429695615</c:v>
                </c:pt>
                <c:pt idx="44">
                  <c:v>11247.062403565986</c:v>
                </c:pt>
                <c:pt idx="45">
                  <c:v>11458.512056157289</c:v>
                </c:pt>
                <c:pt idx="46">
                  <c:v>11667.353655268245</c:v>
                </c:pt>
                <c:pt idx="47">
                  <c:v>11873.608139991384</c:v>
                </c:pt>
                <c:pt idx="48">
                  <c:v>12066.594861039001</c:v>
                </c:pt>
                <c:pt idx="49">
                  <c:v>12261.76249011851</c:v>
                </c:pt>
                <c:pt idx="50">
                  <c:v>12447.752886576996</c:v>
                </c:pt>
                <c:pt idx="51">
                  <c:v>12632.609440524706</c:v>
                </c:pt>
                <c:pt idx="52">
                  <c:v>12806.820632504241</c:v>
                </c:pt>
                <c:pt idx="53">
                  <c:v>12980.379575893983</c:v>
                </c:pt>
                <c:pt idx="54">
                  <c:v>13146.824918317112</c:v>
                </c:pt>
                <c:pt idx="55">
                  <c:v>13310.640389792288</c:v>
                </c:pt>
                <c:pt idx="56">
                  <c:v>13463.145194392739</c:v>
                </c:pt>
                <c:pt idx="57">
                  <c:v>13619.086305105116</c:v>
                </c:pt>
                <c:pt idx="58">
                  <c:v>13761.474517609015</c:v>
                </c:pt>
                <c:pt idx="59">
                  <c:v>13906.168467213716</c:v>
                </c:pt>
                <c:pt idx="60">
                  <c:v>14040.352456174971</c:v>
                </c:pt>
                <c:pt idx="61">
                  <c:v>14171.250287281919</c:v>
                </c:pt>
                <c:pt idx="62">
                  <c:v>14297.160314527435</c:v>
                </c:pt>
                <c:pt idx="63">
                  <c:v>14418.875950611486</c:v>
                </c:pt>
                <c:pt idx="64">
                  <c:v>14534.541284617437</c:v>
                </c:pt>
                <c:pt idx="65">
                  <c:v>14641.433968635307</c:v>
                </c:pt>
                <c:pt idx="66">
                  <c:v>14750.817274714851</c:v>
                </c:pt>
                <c:pt idx="67">
                  <c:v>14846.572327837681</c:v>
                </c:pt>
                <c:pt idx="68">
                  <c:v>14944.120995282536</c:v>
                </c:pt>
                <c:pt idx="69">
                  <c:v>15033.63372864015</c:v>
                </c:pt>
                <c:pt idx="70">
                  <c:v>15116.350847638165</c:v>
                </c:pt>
                <c:pt idx="71">
                  <c:v>15194.5946660349</c:v>
                </c:pt>
                <c:pt idx="72">
                  <c:v>15268.165172965408</c:v>
                </c:pt>
                <c:pt idx="73">
                  <c:v>15336.80387435129</c:v>
                </c:pt>
                <c:pt idx="74">
                  <c:v>15398.196958319049</c:v>
                </c:pt>
                <c:pt idx="75">
                  <c:v>15457.665247943498</c:v>
                </c:pt>
                <c:pt idx="76">
                  <c:v>15506.894103054141</c:v>
                </c:pt>
                <c:pt idx="77">
                  <c:v>15553.929499740947</c:v>
                </c:pt>
                <c:pt idx="78">
                  <c:v>15596.560161875808</c:v>
                </c:pt>
                <c:pt idx="79">
                  <c:v>15631.377342907648</c:v>
                </c:pt>
                <c:pt idx="80">
                  <c:v>15661.125262288417</c:v>
                </c:pt>
                <c:pt idx="81">
                  <c:v>15683.930331771091</c:v>
                </c:pt>
                <c:pt idx="82">
                  <c:v>15704.058975367072</c:v>
                </c:pt>
                <c:pt idx="83">
                  <c:v>15719.308706389163</c:v>
                </c:pt>
                <c:pt idx="84">
                  <c:v>15722.191504988521</c:v>
                </c:pt>
                <c:pt idx="85">
                  <c:v>15727.206994917193</c:v>
                </c:pt>
                <c:pt idx="86">
                  <c:v>15722.709569163495</c:v>
                </c:pt>
                <c:pt idx="87">
                  <c:v>15710.315133363776</c:v>
                </c:pt>
              </c:numCache>
            </c:numRef>
          </c:yVal>
          <c:smooth val="0"/>
          <c:extLst>
            <c:ext xmlns:c16="http://schemas.microsoft.com/office/drawing/2014/chart" uri="{C3380CC4-5D6E-409C-BE32-E72D297353CC}">
              <c16:uniqueId val="{00000001-8573-4141-869F-E9E050227CAB}"/>
            </c:ext>
          </c:extLst>
        </c:ser>
        <c:ser>
          <c:idx val="3"/>
          <c:order val="2"/>
          <c:tx>
            <c:v>Dekor</c:v>
          </c:tx>
          <c:spPr>
            <a:ln w="28575">
              <a:noFill/>
            </a:ln>
          </c:spPr>
          <c:yVal>
            <c:numRef>
              <c:f>'Kraft 55 NR'!$AP$2:$AP$89</c:f>
              <c:numCache>
                <c:formatCode>General</c:formatCode>
                <c:ptCount val="88"/>
                <c:pt idx="0">
                  <c:v>-2598.5216809760677</c:v>
                </c:pt>
                <c:pt idx="1">
                  <c:v>-2399.5312366216217</c:v>
                </c:pt>
                <c:pt idx="2">
                  <c:v>-2084.1541450051072</c:v>
                </c:pt>
                <c:pt idx="3">
                  <c:v>-1711.6660554911432</c:v>
                </c:pt>
                <c:pt idx="4">
                  <c:v>-1243.6061792479047</c:v>
                </c:pt>
                <c:pt idx="5">
                  <c:v>-703.04763861811898</c:v>
                </c:pt>
                <c:pt idx="6">
                  <c:v>-75.411192087124363</c:v>
                </c:pt>
                <c:pt idx="7">
                  <c:v>634.45020725987513</c:v>
                </c:pt>
                <c:pt idx="8">
                  <c:v>1376.3092659168835</c:v>
                </c:pt>
                <c:pt idx="9">
                  <c:v>2187.5033432855462</c:v>
                </c:pt>
                <c:pt idx="10">
                  <c:v>3029.3522681247687</c:v>
                </c:pt>
                <c:pt idx="11">
                  <c:v>3897.0325813306513</c:v>
                </c:pt>
                <c:pt idx="12">
                  <c:v>4783.9730831940533</c:v>
                </c:pt>
                <c:pt idx="13">
                  <c:v>5688.3179393123855</c:v>
                </c:pt>
                <c:pt idx="14">
                  <c:v>6579.5370047354818</c:v>
                </c:pt>
                <c:pt idx="15">
                  <c:v>7481.1381445252555</c:v>
                </c:pt>
                <c:pt idx="16">
                  <c:v>8361.1118275388853</c:v>
                </c:pt>
                <c:pt idx="17">
                  <c:v>9235.4647425723761</c:v>
                </c:pt>
                <c:pt idx="18">
                  <c:v>10094.022462871006</c:v>
                </c:pt>
                <c:pt idx="19">
                  <c:v>10933.019640304845</c:v>
                </c:pt>
                <c:pt idx="20">
                  <c:v>11745.793644522206</c:v>
                </c:pt>
                <c:pt idx="21">
                  <c:v>12550.889739732916</c:v>
                </c:pt>
                <c:pt idx="22">
                  <c:v>13331.547219221518</c:v>
                </c:pt>
                <c:pt idx="23">
                  <c:v>14092.573515304299</c:v>
                </c:pt>
                <c:pt idx="24">
                  <c:v>14822.183796412024</c:v>
                </c:pt>
                <c:pt idx="25">
                  <c:v>15548.673859656947</c:v>
                </c:pt>
                <c:pt idx="26">
                  <c:v>16241.033141020736</c:v>
                </c:pt>
                <c:pt idx="27">
                  <c:v>16914.232342227882</c:v>
                </c:pt>
                <c:pt idx="28">
                  <c:v>17575.29278974175</c:v>
                </c:pt>
                <c:pt idx="29">
                  <c:v>18216.819773538624</c:v>
                </c:pt>
                <c:pt idx="30">
                  <c:v>18831.099187952856</c:v>
                </c:pt>
                <c:pt idx="31">
                  <c:v>19433.503165392485</c:v>
                </c:pt>
                <c:pt idx="32">
                  <c:v>20022.764338412067</c:v>
                </c:pt>
                <c:pt idx="33">
                  <c:v>20584.613257456545</c:v>
                </c:pt>
                <c:pt idx="34">
                  <c:v>21141.686196875737</c:v>
                </c:pt>
                <c:pt idx="35">
                  <c:v>21678.123651345166</c:v>
                </c:pt>
                <c:pt idx="36">
                  <c:v>22198.488654287125</c:v>
                </c:pt>
                <c:pt idx="37">
                  <c:v>22702.791911456228</c:v>
                </c:pt>
                <c:pt idx="38">
                  <c:v>23197.170609179717</c:v>
                </c:pt>
                <c:pt idx="39">
                  <c:v>23677.814683484281</c:v>
                </c:pt>
                <c:pt idx="40">
                  <c:v>24134.318060596623</c:v>
                </c:pt>
                <c:pt idx="41">
                  <c:v>24594.837494638879</c:v>
                </c:pt>
                <c:pt idx="42">
                  <c:v>25024.664032208344</c:v>
                </c:pt>
                <c:pt idx="43">
                  <c:v>25444.423727844955</c:v>
                </c:pt>
                <c:pt idx="44">
                  <c:v>25863.512281377087</c:v>
                </c:pt>
                <c:pt idx="45">
                  <c:v>26256.094746102368</c:v>
                </c:pt>
                <c:pt idx="46">
                  <c:v>26642.618943968784</c:v>
                </c:pt>
                <c:pt idx="47">
                  <c:v>27023.663164759091</c:v>
                </c:pt>
                <c:pt idx="48">
                  <c:v>27372.316770411489</c:v>
                </c:pt>
                <c:pt idx="49">
                  <c:v>27727.054381652251</c:v>
                </c:pt>
                <c:pt idx="50">
                  <c:v>28059.857694885235</c:v>
                </c:pt>
                <c:pt idx="51">
                  <c:v>28390.621007863061</c:v>
                </c:pt>
                <c:pt idx="52">
                  <c:v>28695.750336878293</c:v>
                </c:pt>
                <c:pt idx="53">
                  <c:v>29000.277849700036</c:v>
                </c:pt>
                <c:pt idx="54">
                  <c:v>29288.07371535472</c:v>
                </c:pt>
                <c:pt idx="55">
                  <c:v>29570.284156473372</c:v>
                </c:pt>
                <c:pt idx="56">
                  <c:v>29825.413210788905</c:v>
                </c:pt>
                <c:pt idx="57">
                  <c:v>30090.167218251296</c:v>
                </c:pt>
                <c:pt idx="58">
                  <c:v>30322.265804457518</c:v>
                </c:pt>
                <c:pt idx="59">
                  <c:v>30561.367176354976</c:v>
                </c:pt>
                <c:pt idx="60">
                  <c:v>30775.481329660124</c:v>
                </c:pt>
                <c:pt idx="61">
                  <c:v>30982.583081877641</c:v>
                </c:pt>
                <c:pt idx="62">
                  <c:v>31178.687540029947</c:v>
                </c:pt>
                <c:pt idx="63">
                  <c:v>31365.643626176538</c:v>
                </c:pt>
                <c:pt idx="64">
                  <c:v>31538.774444807546</c:v>
                </c:pt>
                <c:pt idx="65">
                  <c:v>31691.597023586572</c:v>
                </c:pt>
                <c:pt idx="66">
                  <c:v>31852.041075174238</c:v>
                </c:pt>
                <c:pt idx="67">
                  <c:v>31979.943066500557</c:v>
                </c:pt>
                <c:pt idx="68">
                  <c:v>32113.860549075998</c:v>
                </c:pt>
                <c:pt idx="69">
                  <c:v>32229.40270437759</c:v>
                </c:pt>
                <c:pt idx="70">
                  <c:v>32329.394182230182</c:v>
                </c:pt>
                <c:pt idx="71">
                  <c:v>32419.837691249155</c:v>
                </c:pt>
                <c:pt idx="72">
                  <c:v>32500.30329349123</c:v>
                </c:pt>
                <c:pt idx="73">
                  <c:v>32570.292360894862</c:v>
                </c:pt>
                <c:pt idx="74">
                  <c:v>32623.747221086418</c:v>
                </c:pt>
                <c:pt idx="75">
                  <c:v>32674.303214666823</c:v>
                </c:pt>
                <c:pt idx="76">
                  <c:v>32700.856970462046</c:v>
                </c:pt>
                <c:pt idx="77">
                  <c:v>32723.985304107595</c:v>
                </c:pt>
                <c:pt idx="78">
                  <c:v>32737.891232379847</c:v>
                </c:pt>
                <c:pt idx="79">
                  <c:v>32733.984713970087</c:v>
                </c:pt>
                <c:pt idx="80">
                  <c:v>32719.632615730414</c:v>
                </c:pt>
                <c:pt idx="81">
                  <c:v>32689.738449953154</c:v>
                </c:pt>
                <c:pt idx="82">
                  <c:v>32655.051306075427</c:v>
                </c:pt>
                <c:pt idx="83">
                  <c:v>32610.2500831695</c:v>
                </c:pt>
                <c:pt idx="84">
                  <c:v>32536.464971216275</c:v>
                </c:pt>
                <c:pt idx="85">
                  <c:v>32470.156334491327</c:v>
                </c:pt>
                <c:pt idx="86">
                  <c:v>32382.058229976417</c:v>
                </c:pt>
                <c:pt idx="87">
                  <c:v>32276.314530239921</c:v>
                </c:pt>
              </c:numCache>
            </c:numRef>
          </c:yVal>
          <c:smooth val="0"/>
          <c:extLst>
            <c:ext xmlns:c16="http://schemas.microsoft.com/office/drawing/2014/chart" uri="{C3380CC4-5D6E-409C-BE32-E72D297353CC}">
              <c16:uniqueId val="{00000002-8573-4141-869F-E9E050227CAB}"/>
            </c:ext>
          </c:extLst>
        </c:ser>
        <c:ser>
          <c:idx val="4"/>
          <c:order val="3"/>
          <c:tx>
            <c:v>Gewicht</c:v>
          </c:tx>
          <c:spPr>
            <a:ln w="28575">
              <a:noFill/>
            </a:ln>
          </c:spPr>
          <c:yVal>
            <c:numRef>
              <c:f>'Kraft 55 NR'!$AQ$2:$AQ$89</c:f>
              <c:numCache>
                <c:formatCode>General</c:formatCode>
                <c:ptCount val="88"/>
                <c:pt idx="0">
                  <c:v>-5145.326078188793</c:v>
                </c:pt>
                <c:pt idx="1">
                  <c:v>-4814.9988092789317</c:v>
                </c:pt>
                <c:pt idx="2">
                  <c:v>-4321.7350484920553</c:v>
                </c:pt>
                <c:pt idx="3">
                  <c:v>-3748.1818761039785</c:v>
                </c:pt>
                <c:pt idx="4">
                  <c:v>-3040.7669376624699</c:v>
                </c:pt>
                <c:pt idx="5">
                  <c:v>-2231.6587306399124</c:v>
                </c:pt>
                <c:pt idx="6">
                  <c:v>-1300.6129394921741</c:v>
                </c:pt>
                <c:pt idx="7">
                  <c:v>-254.31826596826966</c:v>
                </c:pt>
                <c:pt idx="8">
                  <c:v>837.1271565488214</c:v>
                </c:pt>
                <c:pt idx="9">
                  <c:v>2025.6364213817146</c:v>
                </c:pt>
                <c:pt idx="10">
                  <c:v>3257.301334587296</c:v>
                </c:pt>
                <c:pt idx="11">
                  <c:v>4525.3825413286868</c:v>
                </c:pt>
                <c:pt idx="12">
                  <c:v>5820.6130212545504</c:v>
                </c:pt>
                <c:pt idx="13">
                  <c:v>7140.3701848390465</c:v>
                </c:pt>
                <c:pt idx="14">
                  <c:v>8442.1281771870217</c:v>
                </c:pt>
                <c:pt idx="15">
                  <c:v>9758.5736414021012</c:v>
                </c:pt>
                <c:pt idx="16">
                  <c:v>11045.055477243521</c:v>
                </c:pt>
                <c:pt idx="17">
                  <c:v>12323.841295440619</c:v>
                </c:pt>
                <c:pt idx="18">
                  <c:v>13580.75042353426</c:v>
                </c:pt>
                <c:pt idx="19">
                  <c:v>14810.462701828672</c:v>
                </c:pt>
                <c:pt idx="20">
                  <c:v>16003.731312508953</c:v>
                </c:pt>
                <c:pt idx="21">
                  <c:v>17186.341324674231</c:v>
                </c:pt>
                <c:pt idx="22">
                  <c:v>18334.970983885614</c:v>
                </c:pt>
                <c:pt idx="23">
                  <c:v>19456.305120796002</c:v>
                </c:pt>
                <c:pt idx="24">
                  <c:v>20533.762956432191</c:v>
                </c:pt>
                <c:pt idx="25">
                  <c:v>21606.958805193986</c:v>
                </c:pt>
                <c:pt idx="26">
                  <c:v>22632.485384990709</c:v>
                </c:pt>
                <c:pt idx="27">
                  <c:v>23631.255064529425</c:v>
                </c:pt>
                <c:pt idx="28">
                  <c:v>24613.075410933554</c:v>
                </c:pt>
                <c:pt idx="29">
                  <c:v>25567.617305439824</c:v>
                </c:pt>
                <c:pt idx="30">
                  <c:v>26483.985150070654</c:v>
                </c:pt>
                <c:pt idx="31">
                  <c:v>27383.771469046962</c:v>
                </c:pt>
                <c:pt idx="32">
                  <c:v>28265.115944963836</c:v>
                </c:pt>
                <c:pt idx="33">
                  <c:v>29108.086648284065</c:v>
                </c:pt>
                <c:pt idx="34">
                  <c:v>29944.302501908965</c:v>
                </c:pt>
                <c:pt idx="35">
                  <c:v>30751.520519650232</c:v>
                </c:pt>
                <c:pt idx="36">
                  <c:v>31536.144775378678</c:v>
                </c:pt>
                <c:pt idx="37">
                  <c:v>32298.189310834256</c:v>
                </c:pt>
                <c:pt idx="38">
                  <c:v>33046.198215503886</c:v>
                </c:pt>
                <c:pt idx="39">
                  <c:v>33774.818270036136</c:v>
                </c:pt>
                <c:pt idx="40">
                  <c:v>34469.544319203218</c:v>
                </c:pt>
                <c:pt idx="41">
                  <c:v>35169.587005315101</c:v>
                </c:pt>
                <c:pt idx="42">
                  <c:v>35826.493381331653</c:v>
                </c:pt>
                <c:pt idx="43">
                  <c:v>36469.134157540568</c:v>
                </c:pt>
                <c:pt idx="44">
                  <c:v>37110.574684943072</c:v>
                </c:pt>
                <c:pt idx="45">
                  <c:v>37714.606802259659</c:v>
                </c:pt>
                <c:pt idx="46">
                  <c:v>38309.972599237029</c:v>
                </c:pt>
                <c:pt idx="47">
                  <c:v>38897.271304750473</c:v>
                </c:pt>
                <c:pt idx="48">
                  <c:v>39438.911631450494</c:v>
                </c:pt>
                <c:pt idx="49">
                  <c:v>39988.816871770759</c:v>
                </c:pt>
                <c:pt idx="50">
                  <c:v>40507.610581462228</c:v>
                </c:pt>
                <c:pt idx="51">
                  <c:v>41023.230448387767</c:v>
                </c:pt>
                <c:pt idx="52">
                  <c:v>41502.570969382534</c:v>
                </c:pt>
                <c:pt idx="53">
                  <c:v>41980.657425594021</c:v>
                </c:pt>
                <c:pt idx="54">
                  <c:v>42434.89863367183</c:v>
                </c:pt>
                <c:pt idx="55">
                  <c:v>42880.924546265662</c:v>
                </c:pt>
                <c:pt idx="56">
                  <c:v>43288.55840518164</c:v>
                </c:pt>
                <c:pt idx="57">
                  <c:v>43709.253523356412</c:v>
                </c:pt>
                <c:pt idx="58">
                  <c:v>44083.740322066529</c:v>
                </c:pt>
                <c:pt idx="59">
                  <c:v>44467.535643568692</c:v>
                </c:pt>
                <c:pt idx="60">
                  <c:v>44815.833785835093</c:v>
                </c:pt>
                <c:pt idx="61">
                  <c:v>45153.833369159562</c:v>
                </c:pt>
                <c:pt idx="62">
                  <c:v>45475.847854557382</c:v>
                </c:pt>
                <c:pt idx="63">
                  <c:v>45784.519576788021</c:v>
                </c:pt>
                <c:pt idx="64">
                  <c:v>46073.315729424983</c:v>
                </c:pt>
                <c:pt idx="65">
                  <c:v>46333.03099222188</c:v>
                </c:pt>
                <c:pt idx="66">
                  <c:v>46602.858349889088</c:v>
                </c:pt>
                <c:pt idx="67">
                  <c:v>46826.515394338239</c:v>
                </c:pt>
                <c:pt idx="68">
                  <c:v>47057.981544358532</c:v>
                </c:pt>
                <c:pt idx="69">
                  <c:v>47263.03643301774</c:v>
                </c:pt>
                <c:pt idx="70">
                  <c:v>47445.745029868347</c:v>
                </c:pt>
                <c:pt idx="71">
                  <c:v>47614.432357284051</c:v>
                </c:pt>
                <c:pt idx="72">
                  <c:v>47768.468466456638</c:v>
                </c:pt>
                <c:pt idx="73">
                  <c:v>47907.09623524615</c:v>
                </c:pt>
                <c:pt idx="74">
                  <c:v>48021.944179405466</c:v>
                </c:pt>
                <c:pt idx="75">
                  <c:v>48131.968462610319</c:v>
                </c:pt>
                <c:pt idx="76">
                  <c:v>48207.751073516185</c:v>
                </c:pt>
                <c:pt idx="77">
                  <c:v>48277.914803848544</c:v>
                </c:pt>
                <c:pt idx="78">
                  <c:v>48334.451394255651</c:v>
                </c:pt>
                <c:pt idx="79">
                  <c:v>48365.362056877733</c:v>
                </c:pt>
                <c:pt idx="80">
                  <c:v>48380.757878018834</c:v>
                </c:pt>
                <c:pt idx="81">
                  <c:v>48373.668781724249</c:v>
                </c:pt>
                <c:pt idx="82">
                  <c:v>48359.110281442496</c:v>
                </c:pt>
                <c:pt idx="83">
                  <c:v>48329.558789558665</c:v>
                </c:pt>
                <c:pt idx="84">
                  <c:v>48258.656476204793</c:v>
                </c:pt>
                <c:pt idx="85">
                  <c:v>48197.363329408516</c:v>
                </c:pt>
                <c:pt idx="86">
                  <c:v>48104.76779913991</c:v>
                </c:pt>
                <c:pt idx="87">
                  <c:v>47986.6296636037</c:v>
                </c:pt>
              </c:numCache>
            </c:numRef>
          </c:yVal>
          <c:smooth val="0"/>
          <c:extLst>
            <c:ext xmlns:c16="http://schemas.microsoft.com/office/drawing/2014/chart" uri="{C3380CC4-5D6E-409C-BE32-E72D297353CC}">
              <c16:uniqueId val="{00000003-8573-4141-869F-E9E050227CAB}"/>
            </c:ext>
          </c:extLst>
        </c:ser>
        <c:ser>
          <c:idx val="0"/>
          <c:order val="4"/>
          <c:tx>
            <c:v>Gesamt</c:v>
          </c:tx>
          <c:spPr>
            <a:ln w="28575">
              <a:noFill/>
            </a:ln>
          </c:spPr>
          <c:yVal>
            <c:numRef>
              <c:f>'Kraft 55 NR'!$AV$2:$AV$89</c:f>
              <c:numCache>
                <c:formatCode>General</c:formatCode>
                <c:ptCount val="88"/>
                <c:pt idx="0">
                  <c:v>4822.5846747655505</c:v>
                </c:pt>
                <c:pt idx="1">
                  <c:v>4029.3997946469044</c:v>
                </c:pt>
                <c:pt idx="2">
                  <c:v>3506.5132354713105</c:v>
                </c:pt>
                <c:pt idx="3">
                  <c:v>2928.635639890058</c:v>
                </c:pt>
                <c:pt idx="4">
                  <c:v>2514.9639636633838</c:v>
                </c:pt>
                <c:pt idx="5">
                  <c:v>2114.5664580123957</c:v>
                </c:pt>
                <c:pt idx="6">
                  <c:v>1864.8449631181993</c:v>
                </c:pt>
                <c:pt idx="7">
                  <c:v>1711.252710844994</c:v>
                </c:pt>
                <c:pt idx="8">
                  <c:v>1528.5710579486877</c:v>
                </c:pt>
                <c:pt idx="9">
                  <c:v>1455.485652881277</c:v>
                </c:pt>
                <c:pt idx="10">
                  <c:v>1433.3127674840321</c:v>
                </c:pt>
                <c:pt idx="11">
                  <c:v>1417.1289027109488</c:v>
                </c:pt>
                <c:pt idx="12">
                  <c:v>1417.0798093108688</c:v>
                </c:pt>
                <c:pt idx="13">
                  <c:v>1468.0735768204358</c:v>
                </c:pt>
                <c:pt idx="14">
                  <c:v>1496.8226708855127</c:v>
                </c:pt>
                <c:pt idx="15">
                  <c:v>1537.2831318702265</c:v>
                </c:pt>
                <c:pt idx="16">
                  <c:v>1573.069291320433</c:v>
                </c:pt>
                <c:pt idx="17">
                  <c:v>1585.7335674925162</c:v>
                </c:pt>
                <c:pt idx="18">
                  <c:v>1592.4886966048416</c:v>
                </c:pt>
                <c:pt idx="19">
                  <c:v>1640.1457128025704</c:v>
                </c:pt>
                <c:pt idx="20">
                  <c:v>1625.9211020474886</c:v>
                </c:pt>
                <c:pt idx="21">
                  <c:v>1597.6777054404192</c:v>
                </c:pt>
                <c:pt idx="22">
                  <c:v>1523.7465851744819</c:v>
                </c:pt>
                <c:pt idx="23">
                  <c:v>1479.5555836134845</c:v>
                </c:pt>
                <c:pt idx="24">
                  <c:v>1422.393208220361</c:v>
                </c:pt>
                <c:pt idx="25">
                  <c:v>1302.22419183495</c:v>
                </c:pt>
                <c:pt idx="26">
                  <c:v>1216.9458390336004</c:v>
                </c:pt>
                <c:pt idx="27">
                  <c:v>1079.9657135876114</c:v>
                </c:pt>
                <c:pt idx="28">
                  <c:v>981.21023241739385</c:v>
                </c:pt>
                <c:pt idx="29">
                  <c:v>826.43985989355861</c:v>
                </c:pt>
                <c:pt idx="30">
                  <c:v>667.52172522014007</c:v>
                </c:pt>
                <c:pt idx="31">
                  <c:v>512.27728226481486</c:v>
                </c:pt>
                <c:pt idx="32">
                  <c:v>347.31760245647092</c:v>
                </c:pt>
                <c:pt idx="33">
                  <c:v>129.18830200408411</c:v>
                </c:pt>
                <c:pt idx="34">
                  <c:v>-25.032612666313071</c:v>
                </c:pt>
                <c:pt idx="35">
                  <c:v>-231.61565369210439</c:v>
                </c:pt>
                <c:pt idx="36">
                  <c:v>-448.36608503180469</c:v>
                </c:pt>
                <c:pt idx="37">
                  <c:v>-648.6643744040266</c:v>
                </c:pt>
                <c:pt idx="38">
                  <c:v>-862.39952337407885</c:v>
                </c:pt>
                <c:pt idx="39">
                  <c:v>-1077.2009399876406</c:v>
                </c:pt>
                <c:pt idx="40">
                  <c:v>-1309.4047705082703</c:v>
                </c:pt>
                <c:pt idx="41">
                  <c:v>-1504.8760966686314</c:v>
                </c:pt>
                <c:pt idx="42">
                  <c:v>-1760.7947158369861</c:v>
                </c:pt>
                <c:pt idx="43">
                  <c:v>-1993.7298213079775</c:v>
                </c:pt>
                <c:pt idx="44">
                  <c:v>-2201.3061334173544</c:v>
                </c:pt>
                <c:pt idx="45">
                  <c:v>-2462.4869007389207</c:v>
                </c:pt>
                <c:pt idx="46">
                  <c:v>-2662.7960258417079</c:v>
                </c:pt>
                <c:pt idx="47">
                  <c:v>-2867.478363667331</c:v>
                </c:pt>
                <c:pt idx="48">
                  <c:v>-3164.2880795750316</c:v>
                </c:pt>
                <c:pt idx="49">
                  <c:v>-3340.6357058964713</c:v>
                </c:pt>
                <c:pt idx="50">
                  <c:v>-3596.8374565816412</c:v>
                </c:pt>
                <c:pt idx="51">
                  <c:v>-3772.985572224432</c:v>
                </c:pt>
                <c:pt idx="52">
                  <c:v>-4050.9826306706964</c:v>
                </c:pt>
                <c:pt idx="53">
                  <c:v>-4221.7261527391966</c:v>
                </c:pt>
                <c:pt idx="54">
                  <c:v>-4452.1520468352828</c:v>
                </c:pt>
                <c:pt idx="55">
                  <c:v>-4632.0051531004065</c:v>
                </c:pt>
                <c:pt idx="56">
                  <c:v>-4910.8069177529833</c:v>
                </c:pt>
                <c:pt idx="57">
                  <c:v>-5027.8306898946685</c:v>
                </c:pt>
                <c:pt idx="58">
                  <c:v>-5297.911265085153</c:v>
                </c:pt>
                <c:pt idx="59">
                  <c:v>-5417.7750864897607</c:v>
                </c:pt>
                <c:pt idx="60">
                  <c:v>-5655.3853826880586</c:v>
                </c:pt>
                <c:pt idx="61">
                  <c:v>-5819.6771868747892</c:v>
                </c:pt>
                <c:pt idx="62">
                  <c:v>-5978.788173778019</c:v>
                </c:pt>
                <c:pt idx="63">
                  <c:v>-6155.000759096336</c:v>
                </c:pt>
                <c:pt idx="64">
                  <c:v>-6264.9055355342061</c:v>
                </c:pt>
                <c:pt idx="65">
                  <c:v>-6501.5682684345738</c:v>
                </c:pt>
                <c:pt idx="66">
                  <c:v>-6553.9798673170735</c:v>
                </c:pt>
                <c:pt idx="67">
                  <c:v>-6769.5371930083129</c:v>
                </c:pt>
                <c:pt idx="68">
                  <c:v>-6846.6653543926004</c:v>
                </c:pt>
                <c:pt idx="69">
                  <c:v>-6950.533488624751</c:v>
                </c:pt>
                <c:pt idx="70">
                  <c:v>-7072.4661620778716</c:v>
                </c:pt>
                <c:pt idx="71">
                  <c:v>-7204.8580059945016</c:v>
                </c:pt>
                <c:pt idx="72">
                  <c:v>-7249.2415236847228</c:v>
                </c:pt>
                <c:pt idx="73">
                  <c:v>-7337.9208621004727</c:v>
                </c:pt>
                <c:pt idx="74">
                  <c:v>-7425.4838569016647</c:v>
                </c:pt>
                <c:pt idx="75">
                  <c:v>-7433.1099878130117</c:v>
                </c:pt>
                <c:pt idx="76">
                  <c:v>-7501.5500422088371</c:v>
                </c:pt>
                <c:pt idx="77">
                  <c:v>-7525.6011749101381</c:v>
                </c:pt>
                <c:pt idx="78">
                  <c:v>-7501.9380879248638</c:v>
                </c:pt>
                <c:pt idx="79">
                  <c:v>-7479.7961373690996</c:v>
                </c:pt>
                <c:pt idx="80">
                  <c:v>-7470.4767883516033</c:v>
                </c:pt>
                <c:pt idx="81">
                  <c:v>-7478.5220737413256</c:v>
                </c:pt>
                <c:pt idx="82">
                  <c:v>-7348.5191630661211</c:v>
                </c:pt>
                <c:pt idx="83">
                  <c:v>-7238.4776832003045</c:v>
                </c:pt>
                <c:pt idx="84">
                  <c:v>-7254.1512044709089</c:v>
                </c:pt>
                <c:pt idx="85">
                  <c:v>-7005.8389103442314</c:v>
                </c:pt>
                <c:pt idx="86">
                  <c:v>-6858.0143117738407</c:v>
                </c:pt>
                <c:pt idx="87">
                  <c:v>-6724.5831882887069</c:v>
                </c:pt>
              </c:numCache>
            </c:numRef>
          </c:yVal>
          <c:smooth val="0"/>
          <c:extLst>
            <c:ext xmlns:c16="http://schemas.microsoft.com/office/drawing/2014/chart" uri="{C3380CC4-5D6E-409C-BE32-E72D297353CC}">
              <c16:uniqueId val="{00000004-8573-4141-869F-E9E050227CAB}"/>
            </c:ext>
          </c:extLst>
        </c:ser>
        <c:dLbls>
          <c:showLegendKey val="0"/>
          <c:showVal val="0"/>
          <c:showCatName val="0"/>
          <c:showSerName val="0"/>
          <c:showPercent val="0"/>
          <c:showBubbleSize val="0"/>
        </c:dLbls>
        <c:axId val="71557504"/>
        <c:axId val="71559424"/>
      </c:scatterChart>
      <c:valAx>
        <c:axId val="71557504"/>
        <c:scaling>
          <c:orientation val="minMax"/>
        </c:scaling>
        <c:delete val="0"/>
        <c:axPos val="b"/>
        <c:title>
          <c:tx>
            <c:rich>
              <a:bodyPr/>
              <a:lstStyle/>
              <a:p>
                <a:pPr>
                  <a:defRPr/>
                </a:pPr>
                <a:r>
                  <a:rPr lang="en-US"/>
                  <a:t>Öffnungswinkel</a:t>
                </a:r>
                <a:r>
                  <a:rPr lang="en-US" baseline="0"/>
                  <a:t> [°]</a:t>
                </a:r>
                <a:endParaRPr lang="en-US"/>
              </a:p>
            </c:rich>
          </c:tx>
          <c:overlay val="0"/>
        </c:title>
        <c:majorTickMark val="none"/>
        <c:minorTickMark val="none"/>
        <c:tickLblPos val="nextTo"/>
        <c:crossAx val="71559424"/>
        <c:crosses val="autoZero"/>
        <c:crossBetween val="midCat"/>
      </c:valAx>
      <c:valAx>
        <c:axId val="71559424"/>
        <c:scaling>
          <c:orientation val="minMax"/>
        </c:scaling>
        <c:delete val="0"/>
        <c:axPos val="l"/>
        <c:majorGridlines/>
        <c:title>
          <c:tx>
            <c:rich>
              <a:bodyPr rot="0" vert="horz"/>
              <a:lstStyle/>
              <a:p>
                <a:pPr>
                  <a:defRPr/>
                </a:pPr>
                <a:r>
                  <a:rPr lang="de-CH"/>
                  <a:t>Drehmoment [Nmm]</a:t>
                </a:r>
              </a:p>
            </c:rich>
          </c:tx>
          <c:overlay val="0"/>
        </c:title>
        <c:numFmt formatCode="General" sourceLinked="1"/>
        <c:majorTickMark val="none"/>
        <c:minorTickMark val="none"/>
        <c:tickLblPos val="nextTo"/>
        <c:crossAx val="71557504"/>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816640147960792E-2"/>
          <c:y val="4.0056006010401324E-2"/>
          <c:w val="0.78029706172114988"/>
          <c:h val="0.94476358365652069"/>
        </c:manualLayout>
      </c:layout>
      <c:scatterChart>
        <c:scatterStyle val="lineMarker"/>
        <c:varyColors val="0"/>
        <c:ser>
          <c:idx val="0"/>
          <c:order val="0"/>
          <c:tx>
            <c:v>Punkt1</c:v>
          </c:tx>
          <c:spPr>
            <a:ln w="28575">
              <a:noFill/>
            </a:ln>
          </c:spPr>
          <c:xVal>
            <c:numRef>
              <c:f>'Kraft 55 NR'!$G$2:$G$90</c:f>
              <c:numCache>
                <c:formatCode>General</c:formatCode>
                <c:ptCount val="89"/>
                <c:pt idx="0">
                  <c:v>0</c:v>
                </c:pt>
                <c:pt idx="1">
                  <c:v>0.89600000000000002</c:v>
                </c:pt>
                <c:pt idx="2">
                  <c:v>1.7270000000000001</c:v>
                </c:pt>
                <c:pt idx="3">
                  <c:v>2.4820000000000002</c:v>
                </c:pt>
                <c:pt idx="4">
                  <c:v>3.1560000000000001</c:v>
                </c:pt>
                <c:pt idx="5">
                  <c:v>3.7440000000000002</c:v>
                </c:pt>
                <c:pt idx="6">
                  <c:v>4.2450000000000001</c:v>
                </c:pt>
                <c:pt idx="7">
                  <c:v>4.657</c:v>
                </c:pt>
                <c:pt idx="8">
                  <c:v>4.9820000000000002</c:v>
                </c:pt>
                <c:pt idx="9">
                  <c:v>5.2240000000000002</c:v>
                </c:pt>
                <c:pt idx="10">
                  <c:v>5.3869999999999996</c:v>
                </c:pt>
                <c:pt idx="11">
                  <c:v>5.4740000000000002</c:v>
                </c:pt>
                <c:pt idx="12">
                  <c:v>5.492</c:v>
                </c:pt>
                <c:pt idx="13">
                  <c:v>5.4470000000000001</c:v>
                </c:pt>
                <c:pt idx="14">
                  <c:v>5.343</c:v>
                </c:pt>
                <c:pt idx="15">
                  <c:v>5.1859999999999999</c:v>
                </c:pt>
                <c:pt idx="16">
                  <c:v>4.9809999999999999</c:v>
                </c:pt>
                <c:pt idx="17">
                  <c:v>4.7329999999999997</c:v>
                </c:pt>
                <c:pt idx="18">
                  <c:v>4.4459999999999997</c:v>
                </c:pt>
                <c:pt idx="19">
                  <c:v>4.125</c:v>
                </c:pt>
                <c:pt idx="20">
                  <c:v>3.7709999999999999</c:v>
                </c:pt>
                <c:pt idx="21">
                  <c:v>3.39</c:v>
                </c:pt>
                <c:pt idx="22">
                  <c:v>2.9830000000000001</c:v>
                </c:pt>
                <c:pt idx="23">
                  <c:v>2.552</c:v>
                </c:pt>
                <c:pt idx="24">
                  <c:v>2.101</c:v>
                </c:pt>
                <c:pt idx="25">
                  <c:v>1.63</c:v>
                </c:pt>
                <c:pt idx="26">
                  <c:v>1.1419999999999999</c:v>
                </c:pt>
                <c:pt idx="27">
                  <c:v>0.63700000000000001</c:v>
                </c:pt>
                <c:pt idx="28">
                  <c:v>0.11799999999999999</c:v>
                </c:pt>
                <c:pt idx="29">
                  <c:v>-0.41599999999999998</c:v>
                </c:pt>
                <c:pt idx="30">
                  <c:v>-0.96199999999999997</c:v>
                </c:pt>
                <c:pt idx="31">
                  <c:v>-1.5209999999999999</c:v>
                </c:pt>
                <c:pt idx="32">
                  <c:v>-2.0920000000000001</c:v>
                </c:pt>
                <c:pt idx="33">
                  <c:v>-2.6739999999999999</c:v>
                </c:pt>
                <c:pt idx="34">
                  <c:v>-3.266</c:v>
                </c:pt>
                <c:pt idx="35">
                  <c:v>-3.8690000000000002</c:v>
                </c:pt>
                <c:pt idx="36">
                  <c:v>-4.4809999999999999</c:v>
                </c:pt>
                <c:pt idx="37">
                  <c:v>-5.1029999999999998</c:v>
                </c:pt>
                <c:pt idx="38">
                  <c:v>-5.734</c:v>
                </c:pt>
                <c:pt idx="39">
                  <c:v>-6.3739999999999997</c:v>
                </c:pt>
                <c:pt idx="40">
                  <c:v>-7.0229999999999997</c:v>
                </c:pt>
                <c:pt idx="41">
                  <c:v>-7.68</c:v>
                </c:pt>
                <c:pt idx="42">
                  <c:v>-8.3450000000000006</c:v>
                </c:pt>
                <c:pt idx="43">
                  <c:v>-9.0190000000000001</c:v>
                </c:pt>
                <c:pt idx="44">
                  <c:v>-9.7010000000000005</c:v>
                </c:pt>
                <c:pt idx="45">
                  <c:v>-10.39</c:v>
                </c:pt>
                <c:pt idx="46">
                  <c:v>-11.087999999999999</c:v>
                </c:pt>
                <c:pt idx="47">
                  <c:v>-11.792999999999999</c:v>
                </c:pt>
                <c:pt idx="48">
                  <c:v>-12.505000000000001</c:v>
                </c:pt>
                <c:pt idx="49">
                  <c:v>-13.225</c:v>
                </c:pt>
                <c:pt idx="50">
                  <c:v>-13.952</c:v>
                </c:pt>
                <c:pt idx="51">
                  <c:v>-14.686999999999999</c:v>
                </c:pt>
                <c:pt idx="52">
                  <c:v>-15.429</c:v>
                </c:pt>
                <c:pt idx="53">
                  <c:v>-16.177</c:v>
                </c:pt>
                <c:pt idx="54">
                  <c:v>-16.933</c:v>
                </c:pt>
                <c:pt idx="55">
                  <c:v>-17.696000000000002</c:v>
                </c:pt>
                <c:pt idx="56">
                  <c:v>-18.465</c:v>
                </c:pt>
                <c:pt idx="57">
                  <c:v>-19.241</c:v>
                </c:pt>
                <c:pt idx="58">
                  <c:v>-20.024000000000001</c:v>
                </c:pt>
                <c:pt idx="59">
                  <c:v>-20.812999999999999</c:v>
                </c:pt>
                <c:pt idx="60">
                  <c:v>-21.609000000000002</c:v>
                </c:pt>
                <c:pt idx="61">
                  <c:v>-22.411000000000001</c:v>
                </c:pt>
                <c:pt idx="62">
                  <c:v>-23.219000000000001</c:v>
                </c:pt>
                <c:pt idx="63">
                  <c:v>-24.033999999999999</c:v>
                </c:pt>
                <c:pt idx="64">
                  <c:v>-24.855</c:v>
                </c:pt>
                <c:pt idx="65">
                  <c:v>-25.681999999999999</c:v>
                </c:pt>
                <c:pt idx="66">
                  <c:v>-26.515000000000001</c:v>
                </c:pt>
                <c:pt idx="67">
                  <c:v>-27.353999999999999</c:v>
                </c:pt>
                <c:pt idx="68">
                  <c:v>-28.199000000000002</c:v>
                </c:pt>
                <c:pt idx="69">
                  <c:v>-29.048999999999999</c:v>
                </c:pt>
                <c:pt idx="70">
                  <c:v>-29.905999999999999</c:v>
                </c:pt>
                <c:pt idx="71">
                  <c:v>-30.768999999999998</c:v>
                </c:pt>
                <c:pt idx="72">
                  <c:v>-31.637</c:v>
                </c:pt>
                <c:pt idx="73">
                  <c:v>-32.511000000000003</c:v>
                </c:pt>
                <c:pt idx="74">
                  <c:v>-33.390999999999998</c:v>
                </c:pt>
                <c:pt idx="75">
                  <c:v>-34.276000000000003</c:v>
                </c:pt>
                <c:pt idx="76">
                  <c:v>-35.167999999999999</c:v>
                </c:pt>
                <c:pt idx="77">
                  <c:v>-36.064999999999998</c:v>
                </c:pt>
                <c:pt idx="78">
                  <c:v>-36.968000000000004</c:v>
                </c:pt>
                <c:pt idx="79">
                  <c:v>-37.878</c:v>
                </c:pt>
                <c:pt idx="80">
                  <c:v>-38.792999999999999</c:v>
                </c:pt>
                <c:pt idx="81">
                  <c:v>-39.713999999999999</c:v>
                </c:pt>
                <c:pt idx="82">
                  <c:v>-40.642000000000003</c:v>
                </c:pt>
                <c:pt idx="83">
                  <c:v>-41.576999999999998</c:v>
                </c:pt>
                <c:pt idx="84">
                  <c:v>-42.518000000000001</c:v>
                </c:pt>
                <c:pt idx="85">
                  <c:v>-43.466000000000001</c:v>
                </c:pt>
                <c:pt idx="86">
                  <c:v>-44.421999999999997</c:v>
                </c:pt>
                <c:pt idx="87">
                  <c:v>-45.386000000000003</c:v>
                </c:pt>
                <c:pt idx="88">
                  <c:v>-46.357999999999997</c:v>
                </c:pt>
              </c:numCache>
            </c:numRef>
          </c:xVal>
          <c:yVal>
            <c:numRef>
              <c:f>'Kraft 55 NR'!$B$2:$B$90</c:f>
              <c:numCache>
                <c:formatCode>General</c:formatCode>
                <c:ptCount val="89"/>
                <c:pt idx="0">
                  <c:v>0</c:v>
                </c:pt>
                <c:pt idx="1">
                  <c:v>0.59399999999999997</c:v>
                </c:pt>
                <c:pt idx="2">
                  <c:v>1.24</c:v>
                </c:pt>
                <c:pt idx="3">
                  <c:v>1.9279999999999999</c:v>
                </c:pt>
                <c:pt idx="4">
                  <c:v>2.6440000000000001</c:v>
                </c:pt>
                <c:pt idx="5">
                  <c:v>3.3780000000000001</c:v>
                </c:pt>
                <c:pt idx="6">
                  <c:v>4.1159999999999997</c:v>
                </c:pt>
                <c:pt idx="7">
                  <c:v>4.8479999999999999</c:v>
                </c:pt>
                <c:pt idx="8">
                  <c:v>5.5650000000000004</c:v>
                </c:pt>
                <c:pt idx="9">
                  <c:v>6.2560000000000002</c:v>
                </c:pt>
                <c:pt idx="10">
                  <c:v>6.9160000000000004</c:v>
                </c:pt>
                <c:pt idx="11">
                  <c:v>7.5369999999999999</c:v>
                </c:pt>
                <c:pt idx="12">
                  <c:v>8.1170000000000009</c:v>
                </c:pt>
                <c:pt idx="13">
                  <c:v>8.6519999999999992</c:v>
                </c:pt>
                <c:pt idx="14">
                  <c:v>9.14</c:v>
                </c:pt>
                <c:pt idx="15">
                  <c:v>9.5809999999999995</c:v>
                </c:pt>
                <c:pt idx="16">
                  <c:v>9.9749999999999996</c:v>
                </c:pt>
                <c:pt idx="17">
                  <c:v>10.321999999999999</c:v>
                </c:pt>
                <c:pt idx="18">
                  <c:v>10.625</c:v>
                </c:pt>
                <c:pt idx="19">
                  <c:v>10.884</c:v>
                </c:pt>
                <c:pt idx="20">
                  <c:v>11.101000000000001</c:v>
                </c:pt>
                <c:pt idx="21">
                  <c:v>11.279</c:v>
                </c:pt>
                <c:pt idx="22">
                  <c:v>11.42</c:v>
                </c:pt>
                <c:pt idx="23">
                  <c:v>11.526999999999999</c:v>
                </c:pt>
                <c:pt idx="24">
                  <c:v>11.601000000000001</c:v>
                </c:pt>
                <c:pt idx="25">
                  <c:v>11.646000000000001</c:v>
                </c:pt>
                <c:pt idx="26">
                  <c:v>11.662000000000001</c:v>
                </c:pt>
                <c:pt idx="27">
                  <c:v>11.653</c:v>
                </c:pt>
                <c:pt idx="28">
                  <c:v>11.621</c:v>
                </c:pt>
                <c:pt idx="29">
                  <c:v>11.567</c:v>
                </c:pt>
                <c:pt idx="30">
                  <c:v>11.493</c:v>
                </c:pt>
                <c:pt idx="31">
                  <c:v>11.401999999999999</c:v>
                </c:pt>
                <c:pt idx="32">
                  <c:v>11.295</c:v>
                </c:pt>
                <c:pt idx="33">
                  <c:v>11.173</c:v>
                </c:pt>
                <c:pt idx="34">
                  <c:v>11.039</c:v>
                </c:pt>
                <c:pt idx="35">
                  <c:v>10.893000000000001</c:v>
                </c:pt>
                <c:pt idx="36">
                  <c:v>10.737</c:v>
                </c:pt>
                <c:pt idx="37">
                  <c:v>10.571999999999999</c:v>
                </c:pt>
                <c:pt idx="38">
                  <c:v>10.4</c:v>
                </c:pt>
                <c:pt idx="39">
                  <c:v>10.221</c:v>
                </c:pt>
                <c:pt idx="40">
                  <c:v>10.036</c:v>
                </c:pt>
                <c:pt idx="41">
                  <c:v>9.8480000000000008</c:v>
                </c:pt>
                <c:pt idx="42">
                  <c:v>9.6549999999999994</c:v>
                </c:pt>
                <c:pt idx="43">
                  <c:v>9.4600000000000009</c:v>
                </c:pt>
                <c:pt idx="44">
                  <c:v>9.2639999999999993</c:v>
                </c:pt>
                <c:pt idx="45">
                  <c:v>9.0660000000000007</c:v>
                </c:pt>
                <c:pt idx="46">
                  <c:v>8.8680000000000003</c:v>
                </c:pt>
                <c:pt idx="47">
                  <c:v>8.6709999999999994</c:v>
                </c:pt>
                <c:pt idx="48">
                  <c:v>8.4740000000000002</c:v>
                </c:pt>
                <c:pt idx="49">
                  <c:v>8.2799999999999994</c:v>
                </c:pt>
                <c:pt idx="50">
                  <c:v>8.0879999999999992</c:v>
                </c:pt>
                <c:pt idx="51">
                  <c:v>7.899</c:v>
                </c:pt>
                <c:pt idx="52">
                  <c:v>7.7130000000000001</c:v>
                </c:pt>
                <c:pt idx="53">
                  <c:v>7.532</c:v>
                </c:pt>
                <c:pt idx="54">
                  <c:v>7.3550000000000004</c:v>
                </c:pt>
                <c:pt idx="55">
                  <c:v>7.1829999999999998</c:v>
                </c:pt>
                <c:pt idx="56">
                  <c:v>7.016</c:v>
                </c:pt>
                <c:pt idx="57">
                  <c:v>6.8559999999999999</c:v>
                </c:pt>
                <c:pt idx="58">
                  <c:v>6.7009999999999996</c:v>
                </c:pt>
                <c:pt idx="59">
                  <c:v>6.5540000000000003</c:v>
                </c:pt>
                <c:pt idx="60">
                  <c:v>6.4130000000000003</c:v>
                </c:pt>
                <c:pt idx="61">
                  <c:v>6.28</c:v>
                </c:pt>
                <c:pt idx="62">
                  <c:v>6.1550000000000002</c:v>
                </c:pt>
                <c:pt idx="63">
                  <c:v>6.0380000000000003</c:v>
                </c:pt>
                <c:pt idx="64">
                  <c:v>5.9290000000000003</c:v>
                </c:pt>
                <c:pt idx="65">
                  <c:v>5.8289999999999997</c:v>
                </c:pt>
                <c:pt idx="66">
                  <c:v>5.7389999999999999</c:v>
                </c:pt>
                <c:pt idx="67">
                  <c:v>5.657</c:v>
                </c:pt>
                <c:pt idx="68">
                  <c:v>5.5860000000000003</c:v>
                </c:pt>
                <c:pt idx="69">
                  <c:v>5.524</c:v>
                </c:pt>
                <c:pt idx="70">
                  <c:v>5.4720000000000004</c:v>
                </c:pt>
                <c:pt idx="71">
                  <c:v>5.431</c:v>
                </c:pt>
                <c:pt idx="72">
                  <c:v>5.4009999999999998</c:v>
                </c:pt>
                <c:pt idx="73">
                  <c:v>5.3819999999999997</c:v>
                </c:pt>
                <c:pt idx="74">
                  <c:v>5.3739999999999997</c:v>
                </c:pt>
                <c:pt idx="75">
                  <c:v>5.3780000000000001</c:v>
                </c:pt>
                <c:pt idx="76">
                  <c:v>5.3929999999999998</c:v>
                </c:pt>
                <c:pt idx="77">
                  <c:v>5.4210000000000003</c:v>
                </c:pt>
                <c:pt idx="78">
                  <c:v>5.4610000000000003</c:v>
                </c:pt>
                <c:pt idx="79">
                  <c:v>5.5129999999999999</c:v>
                </c:pt>
                <c:pt idx="80">
                  <c:v>5.5780000000000003</c:v>
                </c:pt>
                <c:pt idx="81">
                  <c:v>5.6559999999999997</c:v>
                </c:pt>
                <c:pt idx="82">
                  <c:v>5.7480000000000002</c:v>
                </c:pt>
                <c:pt idx="83">
                  <c:v>5.8529999999999998</c:v>
                </c:pt>
                <c:pt idx="84">
                  <c:v>5.9710000000000001</c:v>
                </c:pt>
                <c:pt idx="85">
                  <c:v>6.1050000000000004</c:v>
                </c:pt>
                <c:pt idx="86">
                  <c:v>6.2519999999999998</c:v>
                </c:pt>
                <c:pt idx="87">
                  <c:v>6.4139999999999997</c:v>
                </c:pt>
                <c:pt idx="88">
                  <c:v>6.5919999999999996</c:v>
                </c:pt>
              </c:numCache>
            </c:numRef>
          </c:yVal>
          <c:smooth val="0"/>
          <c:extLst>
            <c:ext xmlns:c16="http://schemas.microsoft.com/office/drawing/2014/chart" uri="{C3380CC4-5D6E-409C-BE32-E72D297353CC}">
              <c16:uniqueId val="{00000000-2ECF-4718-85DB-603769C4DC40}"/>
            </c:ext>
          </c:extLst>
        </c:ser>
        <c:ser>
          <c:idx val="1"/>
          <c:order val="1"/>
          <c:tx>
            <c:v>Punkt2</c:v>
          </c:tx>
          <c:spPr>
            <a:ln w="28575">
              <a:noFill/>
            </a:ln>
          </c:spPr>
          <c:xVal>
            <c:numRef>
              <c:f>'Kraft 55 NR'!$D$2:$D$90</c:f>
              <c:numCache>
                <c:formatCode>General</c:formatCode>
                <c:ptCount val="89"/>
                <c:pt idx="0">
                  <c:v>0</c:v>
                </c:pt>
                <c:pt idx="1">
                  <c:v>1.7689999999999999</c:v>
                </c:pt>
                <c:pt idx="2">
                  <c:v>3.472</c:v>
                </c:pt>
                <c:pt idx="3">
                  <c:v>5.0990000000000002</c:v>
                </c:pt>
                <c:pt idx="4">
                  <c:v>6.6440000000000001</c:v>
                </c:pt>
                <c:pt idx="5">
                  <c:v>8.1020000000000003</c:v>
                </c:pt>
                <c:pt idx="6">
                  <c:v>9.4710000000000001</c:v>
                </c:pt>
                <c:pt idx="7">
                  <c:v>10.75</c:v>
                </c:pt>
                <c:pt idx="8">
                  <c:v>11.941000000000001</c:v>
                </c:pt>
                <c:pt idx="9">
                  <c:v>13.045999999999999</c:v>
                </c:pt>
                <c:pt idx="10">
                  <c:v>14.069000000000001</c:v>
                </c:pt>
                <c:pt idx="11">
                  <c:v>15.015000000000001</c:v>
                </c:pt>
                <c:pt idx="12">
                  <c:v>15.888</c:v>
                </c:pt>
                <c:pt idx="13">
                  <c:v>16.693999999999999</c:v>
                </c:pt>
                <c:pt idx="14">
                  <c:v>17.439</c:v>
                </c:pt>
                <c:pt idx="15">
                  <c:v>18.126999999999999</c:v>
                </c:pt>
                <c:pt idx="16">
                  <c:v>18.763000000000002</c:v>
                </c:pt>
                <c:pt idx="17">
                  <c:v>19.352</c:v>
                </c:pt>
                <c:pt idx="18">
                  <c:v>19.896999999999998</c:v>
                </c:pt>
                <c:pt idx="19">
                  <c:v>20.402999999999999</c:v>
                </c:pt>
                <c:pt idx="20">
                  <c:v>20.872</c:v>
                </c:pt>
                <c:pt idx="21">
                  <c:v>21.308</c:v>
                </c:pt>
                <c:pt idx="22">
                  <c:v>21.713000000000001</c:v>
                </c:pt>
                <c:pt idx="23">
                  <c:v>22.088999999999999</c:v>
                </c:pt>
                <c:pt idx="24">
                  <c:v>22.437999999999999</c:v>
                </c:pt>
                <c:pt idx="25">
                  <c:v>22.760999999999999</c:v>
                </c:pt>
                <c:pt idx="26">
                  <c:v>23.061</c:v>
                </c:pt>
                <c:pt idx="27">
                  <c:v>23.337</c:v>
                </c:pt>
                <c:pt idx="28">
                  <c:v>23.591999999999999</c:v>
                </c:pt>
                <c:pt idx="29">
                  <c:v>23.824999999999999</c:v>
                </c:pt>
                <c:pt idx="30">
                  <c:v>24.038</c:v>
                </c:pt>
                <c:pt idx="31">
                  <c:v>24.231000000000002</c:v>
                </c:pt>
                <c:pt idx="32">
                  <c:v>24.404</c:v>
                </c:pt>
                <c:pt idx="33">
                  <c:v>24.558</c:v>
                </c:pt>
                <c:pt idx="34">
                  <c:v>24.693999999999999</c:v>
                </c:pt>
                <c:pt idx="35">
                  <c:v>24.81</c:v>
                </c:pt>
                <c:pt idx="36">
                  <c:v>24.908000000000001</c:v>
                </c:pt>
                <c:pt idx="37">
                  <c:v>24.988</c:v>
                </c:pt>
                <c:pt idx="38">
                  <c:v>25.048999999999999</c:v>
                </c:pt>
                <c:pt idx="39">
                  <c:v>25.091999999999999</c:v>
                </c:pt>
                <c:pt idx="40">
                  <c:v>25.117000000000001</c:v>
                </c:pt>
                <c:pt idx="41">
                  <c:v>25.123000000000001</c:v>
                </c:pt>
                <c:pt idx="42">
                  <c:v>25.111000000000001</c:v>
                </c:pt>
                <c:pt idx="43">
                  <c:v>25.081</c:v>
                </c:pt>
                <c:pt idx="44">
                  <c:v>25.032</c:v>
                </c:pt>
                <c:pt idx="45">
                  <c:v>24.965</c:v>
                </c:pt>
                <c:pt idx="46">
                  <c:v>24.88</c:v>
                </c:pt>
                <c:pt idx="47">
                  <c:v>24.774999999999999</c:v>
                </c:pt>
                <c:pt idx="48">
                  <c:v>24.652000000000001</c:v>
                </c:pt>
                <c:pt idx="49">
                  <c:v>24.510999999999999</c:v>
                </c:pt>
                <c:pt idx="50">
                  <c:v>24.35</c:v>
                </c:pt>
                <c:pt idx="51">
                  <c:v>24.170999999999999</c:v>
                </c:pt>
                <c:pt idx="52">
                  <c:v>23.972000000000001</c:v>
                </c:pt>
                <c:pt idx="53">
                  <c:v>23.754999999999999</c:v>
                </c:pt>
                <c:pt idx="54">
                  <c:v>23.518000000000001</c:v>
                </c:pt>
                <c:pt idx="55">
                  <c:v>23.262</c:v>
                </c:pt>
                <c:pt idx="56">
                  <c:v>22.986999999999998</c:v>
                </c:pt>
                <c:pt idx="57">
                  <c:v>22.693000000000001</c:v>
                </c:pt>
                <c:pt idx="58">
                  <c:v>22.379000000000001</c:v>
                </c:pt>
                <c:pt idx="59">
                  <c:v>22.045999999999999</c:v>
                </c:pt>
                <c:pt idx="60">
                  <c:v>21.693000000000001</c:v>
                </c:pt>
                <c:pt idx="61">
                  <c:v>21.321000000000002</c:v>
                </c:pt>
                <c:pt idx="62">
                  <c:v>20.928999999999998</c:v>
                </c:pt>
                <c:pt idx="63">
                  <c:v>20.516999999999999</c:v>
                </c:pt>
                <c:pt idx="64">
                  <c:v>20.085999999999999</c:v>
                </c:pt>
                <c:pt idx="65">
                  <c:v>19.634</c:v>
                </c:pt>
                <c:pt idx="66">
                  <c:v>19.163</c:v>
                </c:pt>
                <c:pt idx="67">
                  <c:v>18.672000000000001</c:v>
                </c:pt>
                <c:pt idx="68">
                  <c:v>18.161000000000001</c:v>
                </c:pt>
                <c:pt idx="69">
                  <c:v>17.63</c:v>
                </c:pt>
                <c:pt idx="70">
                  <c:v>17.079000000000001</c:v>
                </c:pt>
                <c:pt idx="71">
                  <c:v>16.507999999999999</c:v>
                </c:pt>
                <c:pt idx="72">
                  <c:v>15.917</c:v>
                </c:pt>
                <c:pt idx="73">
                  <c:v>15.305</c:v>
                </c:pt>
                <c:pt idx="74">
                  <c:v>14.673</c:v>
                </c:pt>
                <c:pt idx="75">
                  <c:v>14.021000000000001</c:v>
                </c:pt>
                <c:pt idx="76">
                  <c:v>13.348000000000001</c:v>
                </c:pt>
                <c:pt idx="77">
                  <c:v>12.654</c:v>
                </c:pt>
                <c:pt idx="78">
                  <c:v>11.94</c:v>
                </c:pt>
                <c:pt idx="79">
                  <c:v>11.205</c:v>
                </c:pt>
                <c:pt idx="80">
                  <c:v>10.448</c:v>
                </c:pt>
                <c:pt idx="81">
                  <c:v>9.6709999999999994</c:v>
                </c:pt>
                <c:pt idx="82">
                  <c:v>8.8719999999999999</c:v>
                </c:pt>
                <c:pt idx="83">
                  <c:v>8.0510000000000002</c:v>
                </c:pt>
                <c:pt idx="84">
                  <c:v>7.2089999999999996</c:v>
                </c:pt>
                <c:pt idx="85">
                  <c:v>6.3440000000000003</c:v>
                </c:pt>
                <c:pt idx="86">
                  <c:v>5.4569999999999999</c:v>
                </c:pt>
                <c:pt idx="87">
                  <c:v>4.5460000000000003</c:v>
                </c:pt>
                <c:pt idx="88">
                  <c:v>3.6120000000000001</c:v>
                </c:pt>
              </c:numCache>
            </c:numRef>
          </c:xVal>
          <c:yVal>
            <c:numRef>
              <c:f>'Kraft 55 NR'!$J$2:$J$90</c:f>
              <c:numCache>
                <c:formatCode>General</c:formatCode>
                <c:ptCount val="89"/>
                <c:pt idx="0">
                  <c:v>50</c:v>
                </c:pt>
                <c:pt idx="1">
                  <c:v>50.585999999999999</c:v>
                </c:pt>
                <c:pt idx="2">
                  <c:v>51.21</c:v>
                </c:pt>
                <c:pt idx="3">
                  <c:v>51.859000000000002</c:v>
                </c:pt>
                <c:pt idx="4">
                  <c:v>52.521999999999998</c:v>
                </c:pt>
                <c:pt idx="5">
                  <c:v>53.186999999999998</c:v>
                </c:pt>
                <c:pt idx="6">
                  <c:v>53.841999999999999</c:v>
                </c:pt>
                <c:pt idx="7">
                  <c:v>54.475999999999999</c:v>
                </c:pt>
                <c:pt idx="8">
                  <c:v>55.078000000000003</c:v>
                </c:pt>
                <c:pt idx="9">
                  <c:v>55.640999999999998</c:v>
                </c:pt>
                <c:pt idx="10">
                  <c:v>56.155999999999999</c:v>
                </c:pt>
                <c:pt idx="11">
                  <c:v>56.619</c:v>
                </c:pt>
                <c:pt idx="12">
                  <c:v>57.024999999999999</c:v>
                </c:pt>
                <c:pt idx="13">
                  <c:v>57.371000000000002</c:v>
                </c:pt>
                <c:pt idx="14">
                  <c:v>57.655000000000001</c:v>
                </c:pt>
                <c:pt idx="15">
                  <c:v>57.878</c:v>
                </c:pt>
                <c:pt idx="16">
                  <c:v>58.037999999999997</c:v>
                </c:pt>
                <c:pt idx="17">
                  <c:v>58.137999999999998</c:v>
                </c:pt>
                <c:pt idx="18">
                  <c:v>58.177999999999997</c:v>
                </c:pt>
                <c:pt idx="19">
                  <c:v>58.16</c:v>
                </c:pt>
                <c:pt idx="20">
                  <c:v>58.085999999999999</c:v>
                </c:pt>
                <c:pt idx="21">
                  <c:v>57.959000000000003</c:v>
                </c:pt>
                <c:pt idx="22">
                  <c:v>57.78</c:v>
                </c:pt>
                <c:pt idx="23">
                  <c:v>57.552999999999997</c:v>
                </c:pt>
                <c:pt idx="24">
                  <c:v>57.278999999999996</c:v>
                </c:pt>
                <c:pt idx="25">
                  <c:v>56.960999999999999</c:v>
                </c:pt>
                <c:pt idx="26">
                  <c:v>56.602000000000004</c:v>
                </c:pt>
                <c:pt idx="27">
                  <c:v>56.204000000000001</c:v>
                </c:pt>
                <c:pt idx="28">
                  <c:v>55.768999999999998</c:v>
                </c:pt>
                <c:pt idx="29">
                  <c:v>55.298000000000002</c:v>
                </c:pt>
                <c:pt idx="30">
                  <c:v>54.795000000000002</c:v>
                </c:pt>
                <c:pt idx="31">
                  <c:v>54.261000000000003</c:v>
                </c:pt>
                <c:pt idx="32">
                  <c:v>53.698</c:v>
                </c:pt>
                <c:pt idx="33">
                  <c:v>53.106999999999999</c:v>
                </c:pt>
                <c:pt idx="34">
                  <c:v>52.491</c:v>
                </c:pt>
                <c:pt idx="35">
                  <c:v>51.850999999999999</c:v>
                </c:pt>
                <c:pt idx="36">
                  <c:v>51.188000000000002</c:v>
                </c:pt>
                <c:pt idx="37">
                  <c:v>50.505000000000003</c:v>
                </c:pt>
                <c:pt idx="38">
                  <c:v>49.801000000000002</c:v>
                </c:pt>
                <c:pt idx="39">
                  <c:v>49.079000000000001</c:v>
                </c:pt>
                <c:pt idx="40">
                  <c:v>48.338999999999999</c:v>
                </c:pt>
                <c:pt idx="41">
                  <c:v>47.584000000000003</c:v>
                </c:pt>
                <c:pt idx="42">
                  <c:v>46.813000000000002</c:v>
                </c:pt>
                <c:pt idx="43">
                  <c:v>46.028999999999996</c:v>
                </c:pt>
                <c:pt idx="44">
                  <c:v>45.231000000000002</c:v>
                </c:pt>
                <c:pt idx="45">
                  <c:v>44.421999999999997</c:v>
                </c:pt>
                <c:pt idx="46">
                  <c:v>43.602000000000004</c:v>
                </c:pt>
                <c:pt idx="47">
                  <c:v>42.771000000000001</c:v>
                </c:pt>
                <c:pt idx="48">
                  <c:v>41.932000000000002</c:v>
                </c:pt>
                <c:pt idx="49">
                  <c:v>41.084000000000003</c:v>
                </c:pt>
                <c:pt idx="50">
                  <c:v>40.228000000000002</c:v>
                </c:pt>
                <c:pt idx="51">
                  <c:v>39.366</c:v>
                </c:pt>
                <c:pt idx="52">
                  <c:v>38.497</c:v>
                </c:pt>
                <c:pt idx="53">
                  <c:v>37.622999999999998</c:v>
                </c:pt>
                <c:pt idx="54">
                  <c:v>36.744999999999997</c:v>
                </c:pt>
                <c:pt idx="55">
                  <c:v>35.862000000000002</c:v>
                </c:pt>
                <c:pt idx="56">
                  <c:v>34.977000000000004</c:v>
                </c:pt>
                <c:pt idx="57">
                  <c:v>34.088000000000001</c:v>
                </c:pt>
                <c:pt idx="58">
                  <c:v>33.198</c:v>
                </c:pt>
                <c:pt idx="59">
                  <c:v>32.305999999999997</c:v>
                </c:pt>
                <c:pt idx="60">
                  <c:v>31.414000000000001</c:v>
                </c:pt>
                <c:pt idx="61">
                  <c:v>30.521000000000001</c:v>
                </c:pt>
                <c:pt idx="62">
                  <c:v>29.629000000000001</c:v>
                </c:pt>
                <c:pt idx="63">
                  <c:v>28.738</c:v>
                </c:pt>
                <c:pt idx="64">
                  <c:v>27.847999999999999</c:v>
                </c:pt>
                <c:pt idx="65">
                  <c:v>26.960999999999999</c:v>
                </c:pt>
                <c:pt idx="66">
                  <c:v>26.076000000000001</c:v>
                </c:pt>
                <c:pt idx="67">
                  <c:v>25.195</c:v>
                </c:pt>
                <c:pt idx="68">
                  <c:v>24.317</c:v>
                </c:pt>
                <c:pt idx="69">
                  <c:v>23.443000000000001</c:v>
                </c:pt>
                <c:pt idx="70">
                  <c:v>22.574000000000002</c:v>
                </c:pt>
                <c:pt idx="71">
                  <c:v>21.710999999999999</c:v>
                </c:pt>
                <c:pt idx="72">
                  <c:v>20.853000000000002</c:v>
                </c:pt>
                <c:pt idx="73">
                  <c:v>20.001999999999999</c:v>
                </c:pt>
                <c:pt idx="74">
                  <c:v>19.157</c:v>
                </c:pt>
                <c:pt idx="75">
                  <c:v>18.32</c:v>
                </c:pt>
                <c:pt idx="76">
                  <c:v>17.490000000000002</c:v>
                </c:pt>
                <c:pt idx="77">
                  <c:v>16.668999999999997</c:v>
                </c:pt>
                <c:pt idx="78">
                  <c:v>15.856999999999999</c:v>
                </c:pt>
                <c:pt idx="79">
                  <c:v>15.054000000000002</c:v>
                </c:pt>
                <c:pt idx="80">
                  <c:v>14.261000000000003</c:v>
                </c:pt>
                <c:pt idx="81">
                  <c:v>13.478999999999999</c:v>
                </c:pt>
                <c:pt idx="82">
                  <c:v>12.707000000000001</c:v>
                </c:pt>
                <c:pt idx="83">
                  <c:v>11.947000000000003</c:v>
                </c:pt>
                <c:pt idx="84">
                  <c:v>11.198999999999998</c:v>
                </c:pt>
                <c:pt idx="85">
                  <c:v>10.463000000000001</c:v>
                </c:pt>
                <c:pt idx="86">
                  <c:v>9.7409999999999997</c:v>
                </c:pt>
                <c:pt idx="87">
                  <c:v>9.0319999999999965</c:v>
                </c:pt>
                <c:pt idx="88">
                  <c:v>8.338000000000001</c:v>
                </c:pt>
              </c:numCache>
            </c:numRef>
          </c:yVal>
          <c:smooth val="0"/>
          <c:extLst>
            <c:ext xmlns:c16="http://schemas.microsoft.com/office/drawing/2014/chart" uri="{C3380CC4-5D6E-409C-BE32-E72D297353CC}">
              <c16:uniqueId val="{00000001-2ECF-4718-85DB-603769C4DC40}"/>
            </c:ext>
          </c:extLst>
        </c:ser>
        <c:ser>
          <c:idx val="2"/>
          <c:order val="2"/>
          <c:tx>
            <c:v>D</c:v>
          </c:tx>
          <c:spPr>
            <a:ln w="28575">
              <a:noFill/>
            </a:ln>
          </c:spPr>
          <c:xVal>
            <c:numRef>
              <c:f>'Kraft 55 NR'!$Q$2:$Q$89</c:f>
              <c:numCache>
                <c:formatCode>General</c:formatCode>
                <c:ptCount val="88"/>
                <c:pt idx="0">
                  <c:v>34.422617680177879</c:v>
                </c:pt>
                <c:pt idx="1">
                  <c:v>38.429526778130686</c:v>
                </c:pt>
                <c:pt idx="2">
                  <c:v>41.420680043566712</c:v>
                </c:pt>
                <c:pt idx="3">
                  <c:v>43.869236648375832</c:v>
                </c:pt>
                <c:pt idx="4">
                  <c:v>45.454434266555864</c:v>
                </c:pt>
                <c:pt idx="5">
                  <c:v>46.357403583726679</c:v>
                </c:pt>
                <c:pt idx="6">
                  <c:v>46.454321297146777</c:v>
                </c:pt>
                <c:pt idx="7">
                  <c:v>45.787590875395409</c:v>
                </c:pt>
                <c:pt idx="8">
                  <c:v>44.765026281306064</c:v>
                </c:pt>
                <c:pt idx="9">
                  <c:v>43.078811982544977</c:v>
                </c:pt>
                <c:pt idx="10">
                  <c:v>41.044807157542778</c:v>
                </c:pt>
                <c:pt idx="11">
                  <c:v>38.71692666201762</c:v>
                </c:pt>
                <c:pt idx="12">
                  <c:v>36.138298961457764</c:v>
                </c:pt>
                <c:pt idx="13">
                  <c:v>33.330206168467683</c:v>
                </c:pt>
                <c:pt idx="14">
                  <c:v>30.554463938194921</c:v>
                </c:pt>
                <c:pt idx="15">
                  <c:v>27.61633641984001</c:v>
                </c:pt>
                <c:pt idx="16">
                  <c:v>24.77925183150591</c:v>
                </c:pt>
                <c:pt idx="17">
                  <c:v>21.919516504826845</c:v>
                </c:pt>
                <c:pt idx="18">
                  <c:v>19.117229812573793</c:v>
                </c:pt>
                <c:pt idx="19">
                  <c:v>16.408390257618212</c:v>
                </c:pt>
                <c:pt idx="20">
                  <c:v>13.853309999658562</c:v>
                </c:pt>
                <c:pt idx="21">
                  <c:v>11.29713373126779</c:v>
                </c:pt>
                <c:pt idx="22">
                  <c:v>8.8816012932906521</c:v>
                </c:pt>
                <c:pt idx="23">
                  <c:v>6.5700874902812583</c:v>
                </c:pt>
                <c:pt idx="24">
                  <c:v>4.4511142277234095</c:v>
                </c:pt>
                <c:pt idx="25">
                  <c:v>2.3009042208554304</c:v>
                </c:pt>
                <c:pt idx="26">
                  <c:v>0.37414382181505007</c:v>
                </c:pt>
                <c:pt idx="27">
                  <c:v>-1.4562292722026384</c:v>
                </c:pt>
                <c:pt idx="28">
                  <c:v>-3.2440191521265018</c:v>
                </c:pt>
                <c:pt idx="29">
                  <c:v>-4.9304009710743646</c:v>
                </c:pt>
                <c:pt idx="30">
                  <c:v>-6.4548399004648171</c:v>
                </c:pt>
                <c:pt idx="31">
                  <c:v>-7.9378259065132344</c:v>
                </c:pt>
                <c:pt idx="32">
                  <c:v>-9.3732477050310159</c:v>
                </c:pt>
                <c:pt idx="33">
                  <c:v>-10.644662279052302</c:v>
                </c:pt>
                <c:pt idx="34">
                  <c:v>-11.934202116885386</c:v>
                </c:pt>
                <c:pt idx="35">
                  <c:v>-13.119702297147088</c:v>
                </c:pt>
                <c:pt idx="36">
                  <c:v>-14.236346773935875</c:v>
                </c:pt>
                <c:pt idx="37">
                  <c:v>-15.279276159185006</c:v>
                </c:pt>
                <c:pt idx="38">
                  <c:v>-16.308765653703812</c:v>
                </c:pt>
                <c:pt idx="39">
                  <c:v>-17.287776993513923</c:v>
                </c:pt>
                <c:pt idx="40">
                  <c:v>-18.132390730001962</c:v>
                </c:pt>
                <c:pt idx="41">
                  <c:v>-19.080221259250187</c:v>
                </c:pt>
                <c:pt idx="42">
                  <c:v>-19.844787437376272</c:v>
                </c:pt>
                <c:pt idx="43">
                  <c:v>-20.588548627841284</c:v>
                </c:pt>
                <c:pt idx="44">
                  <c:v>-21.39787412958173</c:v>
                </c:pt>
                <c:pt idx="45">
                  <c:v>-22.061681484348355</c:v>
                </c:pt>
                <c:pt idx="46">
                  <c:v>-22.737114114337338</c:v>
                </c:pt>
                <c:pt idx="47">
                  <c:v>-23.448758512362552</c:v>
                </c:pt>
                <c:pt idx="48">
                  <c:v>-23.967009638103967</c:v>
                </c:pt>
                <c:pt idx="49">
                  <c:v>-24.599797720662803</c:v>
                </c:pt>
                <c:pt idx="50">
                  <c:v>-25.135142459469847</c:v>
                </c:pt>
                <c:pt idx="51">
                  <c:v>-25.718495143011292</c:v>
                </c:pt>
                <c:pt idx="52">
                  <c:v>-26.174473201513528</c:v>
                </c:pt>
                <c:pt idx="53">
                  <c:v>-26.699182433312536</c:v>
                </c:pt>
                <c:pt idx="54">
                  <c:v>-27.1635929224691</c:v>
                </c:pt>
                <c:pt idx="55">
                  <c:v>-27.657416086285185</c:v>
                </c:pt>
                <c:pt idx="56">
                  <c:v>-28.010350814530849</c:v>
                </c:pt>
                <c:pt idx="57">
                  <c:v>-28.516021551990125</c:v>
                </c:pt>
                <c:pt idx="58">
                  <c:v>-28.836440676840184</c:v>
                </c:pt>
                <c:pt idx="59">
                  <c:v>-29.292523893653819</c:v>
                </c:pt>
                <c:pt idx="60">
                  <c:v>-29.625392960957541</c:v>
                </c:pt>
                <c:pt idx="61">
                  <c:v>-29.980272145604854</c:v>
                </c:pt>
                <c:pt idx="62">
                  <c:v>-30.329796778133268</c:v>
                </c:pt>
                <c:pt idx="63">
                  <c:v>-30.684515048755973</c:v>
                </c:pt>
                <c:pt idx="64">
                  <c:v>-31.005589833790744</c:v>
                </c:pt>
                <c:pt idx="65">
                  <c:v>-31.251124446795185</c:v>
                </c:pt>
                <c:pt idx="66">
                  <c:v>-31.63679246798884</c:v>
                </c:pt>
                <c:pt idx="67">
                  <c:v>-31.841999992205501</c:v>
                </c:pt>
                <c:pt idx="68">
                  <c:v>-32.179758177013973</c:v>
                </c:pt>
                <c:pt idx="69">
                  <c:v>-32.45634588196026</c:v>
                </c:pt>
                <c:pt idx="70">
                  <c:v>-32.685795151644555</c:v>
                </c:pt>
                <c:pt idx="71">
                  <c:v>-32.921079232311904</c:v>
                </c:pt>
                <c:pt idx="72">
                  <c:v>-33.163397830487362</c:v>
                </c:pt>
                <c:pt idx="73">
                  <c:v>-33.409180934379002</c:v>
                </c:pt>
                <c:pt idx="74">
                  <c:v>-33.604278628726838</c:v>
                </c:pt>
                <c:pt idx="75">
                  <c:v>-33.863145848185447</c:v>
                </c:pt>
                <c:pt idx="76">
                  <c:v>-34.011641631684832</c:v>
                </c:pt>
                <c:pt idx="77">
                  <c:v>-34.225056989010191</c:v>
                </c:pt>
                <c:pt idx="78">
                  <c:v>-34.44640503803889</c:v>
                </c:pt>
                <c:pt idx="79">
                  <c:v>-34.607190436241581</c:v>
                </c:pt>
                <c:pt idx="80">
                  <c:v>-34.781242773056341</c:v>
                </c:pt>
                <c:pt idx="81">
                  <c:v>-34.911832330705217</c:v>
                </c:pt>
                <c:pt idx="82">
                  <c:v>-35.092867630725188</c:v>
                </c:pt>
                <c:pt idx="83">
                  <c:v>-35.280495784488537</c:v>
                </c:pt>
                <c:pt idx="84">
                  <c:v>-35.321055836870912</c:v>
                </c:pt>
                <c:pt idx="85">
                  <c:v>-35.516734234805121</c:v>
                </c:pt>
                <c:pt idx="86">
                  <c:v>-35.619602997624803</c:v>
                </c:pt>
                <c:pt idx="87">
                  <c:v>-35.674810975000497</c:v>
                </c:pt>
              </c:numCache>
            </c:numRef>
          </c:xVal>
          <c:yVal>
            <c:numRef>
              <c:f>'Kraft 55 NR'!$R$2:$R$89</c:f>
              <c:numCache>
                <c:formatCode>General</c:formatCode>
                <c:ptCount val="88"/>
                <c:pt idx="0">
                  <c:v>-50.950908150571344</c:v>
                </c:pt>
                <c:pt idx="1">
                  <c:v>-46.830802248647991</c:v>
                </c:pt>
                <c:pt idx="2">
                  <c:v>-41.560935948972201</c:v>
                </c:pt>
                <c:pt idx="3">
                  <c:v>-36.356261872912434</c:v>
                </c:pt>
                <c:pt idx="4">
                  <c:v>-30.638328812990263</c:v>
                </c:pt>
                <c:pt idx="5">
                  <c:v>-25.011556497895768</c:v>
                </c:pt>
                <c:pt idx="6">
                  <c:v>-19.159213626262932</c:v>
                </c:pt>
                <c:pt idx="7">
                  <c:v>-13.363415668763604</c:v>
                </c:pt>
                <c:pt idx="8">
                  <c:v>-7.9798189002548012</c:v>
                </c:pt>
                <c:pt idx="9">
                  <c:v>-2.7428634138709151</c:v>
                </c:pt>
                <c:pt idx="10">
                  <c:v>2.2370560020833392</c:v>
                </c:pt>
                <c:pt idx="11">
                  <c:v>6.7956022760063632</c:v>
                </c:pt>
                <c:pt idx="12">
                  <c:v>10.964118604234768</c:v>
                </c:pt>
                <c:pt idx="13">
                  <c:v>14.849404593279989</c:v>
                </c:pt>
                <c:pt idx="14">
                  <c:v>18.363956549425424</c:v>
                </c:pt>
                <c:pt idx="15">
                  <c:v>21.501937731135033</c:v>
                </c:pt>
                <c:pt idx="16">
                  <c:v>24.386881712430764</c:v>
                </c:pt>
                <c:pt idx="17">
                  <c:v>26.888400121733625</c:v>
                </c:pt>
                <c:pt idx="18">
                  <c:v>29.136682509019991</c:v>
                </c:pt>
                <c:pt idx="19">
                  <c:v>31.319588254363307</c:v>
                </c:pt>
                <c:pt idx="20">
                  <c:v>33.178430392527702</c:v>
                </c:pt>
                <c:pt idx="21">
                  <c:v>34.761045593092128</c:v>
                </c:pt>
                <c:pt idx="22">
                  <c:v>36.101328573909235</c:v>
                </c:pt>
                <c:pt idx="23">
                  <c:v>37.426945379956834</c:v>
                </c:pt>
                <c:pt idx="24">
                  <c:v>38.686262250171737</c:v>
                </c:pt>
                <c:pt idx="25">
                  <c:v>39.558578736090602</c:v>
                </c:pt>
                <c:pt idx="26">
                  <c:v>40.57470777593219</c:v>
                </c:pt>
                <c:pt idx="27">
                  <c:v>41.377796633536512</c:v>
                </c:pt>
                <c:pt idx="28">
                  <c:v>42.20030050436192</c:v>
                </c:pt>
                <c:pt idx="29">
                  <c:v>42.824661219008213</c:v>
                </c:pt>
                <c:pt idx="30">
                  <c:v>43.472302245712065</c:v>
                </c:pt>
                <c:pt idx="31">
                  <c:v>44.068005538496074</c:v>
                </c:pt>
                <c:pt idx="32">
                  <c:v>44.580919379738134</c:v>
                </c:pt>
                <c:pt idx="33">
                  <c:v>45.011970665663824</c:v>
                </c:pt>
                <c:pt idx="34">
                  <c:v>45.521625866314537</c:v>
                </c:pt>
                <c:pt idx="35">
                  <c:v>45.905755165730724</c:v>
                </c:pt>
                <c:pt idx="36">
                  <c:v>46.256825414473205</c:v>
                </c:pt>
                <c:pt idx="37">
                  <c:v>46.661289281661546</c:v>
                </c:pt>
                <c:pt idx="38">
                  <c:v>46.97558390151076</c:v>
                </c:pt>
                <c:pt idx="39">
                  <c:v>47.27682847994874</c:v>
                </c:pt>
                <c:pt idx="40">
                  <c:v>47.61777239154965</c:v>
                </c:pt>
                <c:pt idx="41">
                  <c:v>47.886394494307424</c:v>
                </c:pt>
                <c:pt idx="42">
                  <c:v>48.140672988675163</c:v>
                </c:pt>
                <c:pt idx="43">
                  <c:v>48.432766143814796</c:v>
                </c:pt>
                <c:pt idx="44">
                  <c:v>48.668968562029619</c:v>
                </c:pt>
                <c:pt idx="45">
                  <c:v>48.882311495328878</c:v>
                </c:pt>
                <c:pt idx="46">
                  <c:v>49.196469292425306</c:v>
                </c:pt>
                <c:pt idx="47">
                  <c:v>49.412236349249689</c:v>
                </c:pt>
                <c:pt idx="48">
                  <c:v>49.580334739354669</c:v>
                </c:pt>
                <c:pt idx="49">
                  <c:v>49.877820015217985</c:v>
                </c:pt>
                <c:pt idx="50">
                  <c:v>50.054331786827355</c:v>
                </c:pt>
                <c:pt idx="51">
                  <c:v>50.333351592012839</c:v>
                </c:pt>
                <c:pt idx="52">
                  <c:v>50.483615772000597</c:v>
                </c:pt>
                <c:pt idx="53">
                  <c:v>50.771194460928236</c:v>
                </c:pt>
                <c:pt idx="54">
                  <c:v>50.960034301418084</c:v>
                </c:pt>
                <c:pt idx="55">
                  <c:v>51.199191439241318</c:v>
                </c:pt>
                <c:pt idx="56">
                  <c:v>51.349151450474537</c:v>
                </c:pt>
                <c:pt idx="57">
                  <c:v>51.654612098117859</c:v>
                </c:pt>
                <c:pt idx="58">
                  <c:v>51.809508122632074</c:v>
                </c:pt>
                <c:pt idx="59">
                  <c:v>52.106854747152205</c:v>
                </c:pt>
                <c:pt idx="60">
                  <c:v>52.267892140510853</c:v>
                </c:pt>
                <c:pt idx="61">
                  <c:v>52.53381914918976</c:v>
                </c:pt>
                <c:pt idx="62">
                  <c:v>52.790404907509341</c:v>
                </c:pt>
                <c:pt idx="63">
                  <c:v>52.98398032136388</c:v>
                </c:pt>
                <c:pt idx="64">
                  <c:v>53.324732925449048</c:v>
                </c:pt>
                <c:pt idx="65">
                  <c:v>53.474401824226653</c:v>
                </c:pt>
                <c:pt idx="66">
                  <c:v>53.810480251739492</c:v>
                </c:pt>
                <c:pt idx="67">
                  <c:v>54.00667596357286</c:v>
                </c:pt>
                <c:pt idx="68">
                  <c:v>54.30329758809448</c:v>
                </c:pt>
                <c:pt idx="69">
                  <c:v>54.591671554614528</c:v>
                </c:pt>
                <c:pt idx="70">
                  <c:v>54.88024916754231</c:v>
                </c:pt>
                <c:pt idx="71">
                  <c:v>55.125759121557579</c:v>
                </c:pt>
                <c:pt idx="72">
                  <c:v>55.503800202418532</c:v>
                </c:pt>
                <c:pt idx="73">
                  <c:v>55.777902781689413</c:v>
                </c:pt>
                <c:pt idx="74">
                  <c:v>56.091228394181449</c:v>
                </c:pt>
                <c:pt idx="75">
                  <c:v>56.458693561239599</c:v>
                </c:pt>
                <c:pt idx="76">
                  <c:v>56.819784156381374</c:v>
                </c:pt>
                <c:pt idx="77">
                  <c:v>57.170325973095309</c:v>
                </c:pt>
                <c:pt idx="78">
                  <c:v>57.577411834319655</c:v>
                </c:pt>
                <c:pt idx="79">
                  <c:v>58.028626935983482</c:v>
                </c:pt>
                <c:pt idx="80">
                  <c:v>58.424037256604436</c:v>
                </c:pt>
                <c:pt idx="81">
                  <c:v>58.821604316364656</c:v>
                </c:pt>
                <c:pt idx="82">
                  <c:v>59.377178716875605</c:v>
                </c:pt>
                <c:pt idx="83">
                  <c:v>59.875991244036292</c:v>
                </c:pt>
                <c:pt idx="84">
                  <c:v>60.307067661540025</c:v>
                </c:pt>
                <c:pt idx="85">
                  <c:v>60.98439164303614</c:v>
                </c:pt>
                <c:pt idx="86">
                  <c:v>61.580893273393528</c:v>
                </c:pt>
                <c:pt idx="87">
                  <c:v>62.186526585952031</c:v>
                </c:pt>
              </c:numCache>
            </c:numRef>
          </c:yVal>
          <c:smooth val="0"/>
          <c:extLst>
            <c:ext xmlns:c16="http://schemas.microsoft.com/office/drawing/2014/chart" uri="{C3380CC4-5D6E-409C-BE32-E72D297353CC}">
              <c16:uniqueId val="{00000002-2ECF-4718-85DB-603769C4DC40}"/>
            </c:ext>
          </c:extLst>
        </c:ser>
        <c:ser>
          <c:idx val="3"/>
          <c:order val="3"/>
          <c:tx>
            <c:v>E</c:v>
          </c:tx>
          <c:spPr>
            <a:ln w="28575">
              <a:noFill/>
            </a:ln>
          </c:spPr>
          <c:xVal>
            <c:numRef>
              <c:f>'Kraft 55 NR'!$T$2:$T$90</c:f>
              <c:numCache>
                <c:formatCode>General</c:formatCode>
                <c:ptCount val="89"/>
                <c:pt idx="0">
                  <c:v>-125</c:v>
                </c:pt>
                <c:pt idx="1">
                  <c:v>-124.17129999999999</c:v>
                </c:pt>
                <c:pt idx="2">
                  <c:v>-123.37249999999999</c:v>
                </c:pt>
                <c:pt idx="3">
                  <c:v>-122.60720000000002</c:v>
                </c:pt>
                <c:pt idx="4">
                  <c:v>-121.88779999999998</c:v>
                </c:pt>
                <c:pt idx="5">
                  <c:v>-121.21429999999999</c:v>
                </c:pt>
                <c:pt idx="6">
                  <c:v>-120.59259999999999</c:v>
                </c:pt>
                <c:pt idx="7">
                  <c:v>-120.0223</c:v>
                </c:pt>
                <c:pt idx="8">
                  <c:v>-119.49640000000001</c:v>
                </c:pt>
                <c:pt idx="9">
                  <c:v>-119.02069999999999</c:v>
                </c:pt>
                <c:pt idx="10">
                  <c:v>-118.5812</c:v>
                </c:pt>
                <c:pt idx="11">
                  <c:v>-118.18509999999999</c:v>
                </c:pt>
                <c:pt idx="12">
                  <c:v>-117.8176</c:v>
                </c:pt>
                <c:pt idx="13">
                  <c:v>-117.4752</c:v>
                </c:pt>
                <c:pt idx="14">
                  <c:v>-117.15409999999999</c:v>
                </c:pt>
                <c:pt idx="15">
                  <c:v>-116.8506</c:v>
                </c:pt>
                <c:pt idx="16">
                  <c:v>-116.5547</c:v>
                </c:pt>
                <c:pt idx="17">
                  <c:v>-116.2689</c:v>
                </c:pt>
                <c:pt idx="18">
                  <c:v>-115.9816</c:v>
                </c:pt>
                <c:pt idx="19">
                  <c:v>-115.69279999999999</c:v>
                </c:pt>
                <c:pt idx="20">
                  <c:v>-115.4016</c:v>
                </c:pt>
                <c:pt idx="21">
                  <c:v>-115.10180000000001</c:v>
                </c:pt>
                <c:pt idx="22">
                  <c:v>-114.79</c:v>
                </c:pt>
                <c:pt idx="23">
                  <c:v>-114.46669999999999</c:v>
                </c:pt>
                <c:pt idx="24">
                  <c:v>-114.12769999999999</c:v>
                </c:pt>
                <c:pt idx="25">
                  <c:v>-113.7706</c:v>
                </c:pt>
                <c:pt idx="26">
                  <c:v>-113.39990000000002</c:v>
                </c:pt>
                <c:pt idx="27">
                  <c:v>-113.01049999999999</c:v>
                </c:pt>
                <c:pt idx="28">
                  <c:v>-112.59939999999999</c:v>
                </c:pt>
                <c:pt idx="29">
                  <c:v>-112.16759999999999</c:v>
                </c:pt>
                <c:pt idx="30">
                  <c:v>-111.717</c:v>
                </c:pt>
                <c:pt idx="31">
                  <c:v>-111.2437</c:v>
                </c:pt>
                <c:pt idx="32">
                  <c:v>-110.7491</c:v>
                </c:pt>
                <c:pt idx="33">
                  <c:v>-110.23220000000001</c:v>
                </c:pt>
                <c:pt idx="34">
                  <c:v>-109.69200000000001</c:v>
                </c:pt>
                <c:pt idx="35">
                  <c:v>-109.1319</c:v>
                </c:pt>
                <c:pt idx="36">
                  <c:v>-108.5474</c:v>
                </c:pt>
                <c:pt idx="37">
                  <c:v>-107.94460000000001</c:v>
                </c:pt>
                <c:pt idx="38">
                  <c:v>-107.31480000000001</c:v>
                </c:pt>
                <c:pt idx="39">
                  <c:v>-106.66560000000001</c:v>
                </c:pt>
                <c:pt idx="40">
                  <c:v>-105.99449999999999</c:v>
                </c:pt>
                <c:pt idx="41">
                  <c:v>-105.30030000000001</c:v>
                </c:pt>
                <c:pt idx="42">
                  <c:v>-104.58560000000001</c:v>
                </c:pt>
                <c:pt idx="43">
                  <c:v>-103.85149999999999</c:v>
                </c:pt>
                <c:pt idx="44">
                  <c:v>-103.09179999999998</c:v>
                </c:pt>
                <c:pt idx="45">
                  <c:v>-102.31549999999999</c:v>
                </c:pt>
                <c:pt idx="46">
                  <c:v>-101.5198</c:v>
                </c:pt>
                <c:pt idx="47">
                  <c:v>-100.69980000000001</c:v>
                </c:pt>
                <c:pt idx="48">
                  <c:v>-99.86569999999999</c:v>
                </c:pt>
                <c:pt idx="49">
                  <c:v>-99.008600000000001</c:v>
                </c:pt>
                <c:pt idx="50">
                  <c:v>-98.132199999999997</c:v>
                </c:pt>
                <c:pt idx="51">
                  <c:v>-97.240299999999991</c:v>
                </c:pt>
                <c:pt idx="52">
                  <c:v>-96.329099999999997</c:v>
                </c:pt>
                <c:pt idx="53">
                  <c:v>-95.397699999999986</c:v>
                </c:pt>
                <c:pt idx="54">
                  <c:v>-94.453099999999992</c:v>
                </c:pt>
                <c:pt idx="55">
                  <c:v>-93.4893</c:v>
                </c:pt>
                <c:pt idx="56">
                  <c:v>-92.512700000000024</c:v>
                </c:pt>
                <c:pt idx="57">
                  <c:v>-91.514399999999995</c:v>
                </c:pt>
                <c:pt idx="58">
                  <c:v>-90.506800000000013</c:v>
                </c:pt>
                <c:pt idx="59">
                  <c:v>-89.478899999999996</c:v>
                </c:pt>
                <c:pt idx="60">
                  <c:v>-88.441700000000012</c:v>
                </c:pt>
                <c:pt idx="61">
                  <c:v>-87.38669999999999</c:v>
                </c:pt>
                <c:pt idx="62">
                  <c:v>-86.318799999999996</c:v>
                </c:pt>
                <c:pt idx="63">
                  <c:v>-85.239099999999993</c:v>
                </c:pt>
                <c:pt idx="64">
                  <c:v>-84.146599999999992</c:v>
                </c:pt>
                <c:pt idx="65">
                  <c:v>-83.043599999999998</c:v>
                </c:pt>
                <c:pt idx="66">
                  <c:v>-81.925300000000007</c:v>
                </c:pt>
                <c:pt idx="67">
                  <c:v>-80.801599999999993</c:v>
                </c:pt>
                <c:pt idx="68">
                  <c:v>-79.662499999999994</c:v>
                </c:pt>
                <c:pt idx="69">
                  <c:v>-78.514399999999995</c:v>
                </c:pt>
                <c:pt idx="70">
                  <c:v>-77.359499999999997</c:v>
                </c:pt>
                <c:pt idx="71">
                  <c:v>-76.196699999999993</c:v>
                </c:pt>
                <c:pt idx="72">
                  <c:v>-75.02239999999999</c:v>
                </c:pt>
                <c:pt idx="73">
                  <c:v>-73.842600000000004</c:v>
                </c:pt>
                <c:pt idx="74">
                  <c:v>-72.654899999999998</c:v>
                </c:pt>
                <c:pt idx="75">
                  <c:v>-71.460700000000003</c:v>
                </c:pt>
                <c:pt idx="76">
                  <c:v>-70.262100000000004</c:v>
                </c:pt>
                <c:pt idx="77">
                  <c:v>-69.056899999999985</c:v>
                </c:pt>
                <c:pt idx="78">
                  <c:v>-67.848799999999997</c:v>
                </c:pt>
                <c:pt idx="79">
                  <c:v>-66.638800000000003</c:v>
                </c:pt>
                <c:pt idx="80">
                  <c:v>-65.424600000000012</c:v>
                </c:pt>
                <c:pt idx="81">
                  <c:v>-64.209999999999994</c:v>
                </c:pt>
                <c:pt idx="82">
                  <c:v>-62.990900000000003</c:v>
                </c:pt>
                <c:pt idx="83">
                  <c:v>-61.774800000000006</c:v>
                </c:pt>
                <c:pt idx="84">
                  <c:v>-60.560699999999997</c:v>
                </c:pt>
                <c:pt idx="85">
                  <c:v>-59.342000000000006</c:v>
                </c:pt>
                <c:pt idx="86">
                  <c:v>-58.13239999999999</c:v>
                </c:pt>
                <c:pt idx="87">
                  <c:v>-56.924199999999999</c:v>
                </c:pt>
                <c:pt idx="88">
                  <c:v>-55.72</c:v>
                </c:pt>
              </c:numCache>
            </c:numRef>
          </c:xVal>
          <c:yVal>
            <c:numRef>
              <c:f>'Kraft 55 NR'!$U$2:$U$90</c:f>
              <c:numCache>
                <c:formatCode>General</c:formatCode>
                <c:ptCount val="89"/>
                <c:pt idx="0">
                  <c:v>-5</c:v>
                </c:pt>
                <c:pt idx="1">
                  <c:v>-2.2227000000000006</c:v>
                </c:pt>
                <c:pt idx="2">
                  <c:v>0.60550000000000015</c:v>
                </c:pt>
                <c:pt idx="3">
                  <c:v>3.4774000000000003</c:v>
                </c:pt>
                <c:pt idx="4">
                  <c:v>6.3762000000000008</c:v>
                </c:pt>
                <c:pt idx="5">
                  <c:v>9.2921000000000014</c:v>
                </c:pt>
                <c:pt idx="6">
                  <c:v>12.208399999999997</c:v>
                </c:pt>
                <c:pt idx="7">
                  <c:v>15.117699999999999</c:v>
                </c:pt>
                <c:pt idx="8">
                  <c:v>18.011200000000002</c:v>
                </c:pt>
                <c:pt idx="9">
                  <c:v>20.872499999999999</c:v>
                </c:pt>
                <c:pt idx="10">
                  <c:v>23.697000000000006</c:v>
                </c:pt>
                <c:pt idx="11">
                  <c:v>26.481299999999997</c:v>
                </c:pt>
                <c:pt idx="12">
                  <c:v>29.216200000000001</c:v>
                </c:pt>
                <c:pt idx="13">
                  <c:v>31.897600000000001</c:v>
                </c:pt>
                <c:pt idx="14">
                  <c:v>34.528500000000001</c:v>
                </c:pt>
                <c:pt idx="15">
                  <c:v>37.103799999999993</c:v>
                </c:pt>
                <c:pt idx="16">
                  <c:v>39.623700000000007</c:v>
                </c:pt>
                <c:pt idx="17">
                  <c:v>42.087900000000005</c:v>
                </c:pt>
                <c:pt idx="18">
                  <c:v>44.497199999999999</c:v>
                </c:pt>
                <c:pt idx="19">
                  <c:v>46.851399999999991</c:v>
                </c:pt>
                <c:pt idx="20">
                  <c:v>49.154999999999994</c:v>
                </c:pt>
                <c:pt idx="21">
                  <c:v>51.405999999999999</c:v>
                </c:pt>
                <c:pt idx="22">
                  <c:v>53.609000000000002</c:v>
                </c:pt>
                <c:pt idx="23">
                  <c:v>55.7669</c:v>
                </c:pt>
                <c:pt idx="24">
                  <c:v>57.875700000000002</c:v>
                </c:pt>
                <c:pt idx="25">
                  <c:v>59.942</c:v>
                </c:pt>
                <c:pt idx="26">
                  <c:v>61.965500000000006</c:v>
                </c:pt>
                <c:pt idx="27">
                  <c:v>63.947900000000004</c:v>
                </c:pt>
                <c:pt idx="28">
                  <c:v>65.891199999999998</c:v>
                </c:pt>
                <c:pt idx="29">
                  <c:v>67.796400000000006</c:v>
                </c:pt>
                <c:pt idx="30">
                  <c:v>69.66279999999999</c:v>
                </c:pt>
                <c:pt idx="31">
                  <c:v>71.496100000000013</c:v>
                </c:pt>
                <c:pt idx="32">
                  <c:v>73.294699999999992</c:v>
                </c:pt>
                <c:pt idx="33">
                  <c:v>75.059600000000003</c:v>
                </c:pt>
                <c:pt idx="34">
                  <c:v>76.793800000000005</c:v>
                </c:pt>
                <c:pt idx="35">
                  <c:v>78.494699999999995</c:v>
                </c:pt>
                <c:pt idx="36">
                  <c:v>80.164400000000001</c:v>
                </c:pt>
                <c:pt idx="37">
                  <c:v>81.806200000000004</c:v>
                </c:pt>
                <c:pt idx="38">
                  <c:v>83.417400000000015</c:v>
                </c:pt>
                <c:pt idx="39">
                  <c:v>85.000199999999992</c:v>
                </c:pt>
                <c:pt idx="40">
                  <c:v>86.555700000000002</c:v>
                </c:pt>
                <c:pt idx="41">
                  <c:v>88.08189999999999</c:v>
                </c:pt>
                <c:pt idx="42">
                  <c:v>89.579200000000014</c:v>
                </c:pt>
                <c:pt idx="43">
                  <c:v>91.053100000000015</c:v>
                </c:pt>
                <c:pt idx="44">
                  <c:v>92.499800000000008</c:v>
                </c:pt>
                <c:pt idx="45">
                  <c:v>93.917900000000017</c:v>
                </c:pt>
                <c:pt idx="46">
                  <c:v>95.314599999999984</c:v>
                </c:pt>
                <c:pt idx="47">
                  <c:v>96.680999999999983</c:v>
                </c:pt>
                <c:pt idx="48">
                  <c:v>98.020700000000019</c:v>
                </c:pt>
                <c:pt idx="49">
                  <c:v>99.33959999999999</c:v>
                </c:pt>
                <c:pt idx="50">
                  <c:v>100.62899999999999</c:v>
                </c:pt>
                <c:pt idx="51">
                  <c:v>101.8973</c:v>
                </c:pt>
                <c:pt idx="52">
                  <c:v>103.1371</c:v>
                </c:pt>
                <c:pt idx="53">
                  <c:v>104.35290000000001</c:v>
                </c:pt>
                <c:pt idx="54">
                  <c:v>105.54349999999999</c:v>
                </c:pt>
                <c:pt idx="55">
                  <c:v>106.7101</c:v>
                </c:pt>
                <c:pt idx="56">
                  <c:v>107.84990000000001</c:v>
                </c:pt>
                <c:pt idx="57">
                  <c:v>108.96779999999998</c:v>
                </c:pt>
                <c:pt idx="58">
                  <c:v>110.05880000000002</c:v>
                </c:pt>
                <c:pt idx="59">
                  <c:v>111.12629999999999</c:v>
                </c:pt>
                <c:pt idx="60">
                  <c:v>112.16790000000002</c:v>
                </c:pt>
                <c:pt idx="61">
                  <c:v>113.1859</c:v>
                </c:pt>
                <c:pt idx="62">
                  <c:v>114.1776</c:v>
                </c:pt>
                <c:pt idx="63">
                  <c:v>115.1455</c:v>
                </c:pt>
                <c:pt idx="64">
                  <c:v>116.0896</c:v>
                </c:pt>
                <c:pt idx="65">
                  <c:v>117.00579999999999</c:v>
                </c:pt>
                <c:pt idx="66">
                  <c:v>117.9003</c:v>
                </c:pt>
                <c:pt idx="67">
                  <c:v>118.76819999999999</c:v>
                </c:pt>
                <c:pt idx="68">
                  <c:v>119.61290000000001</c:v>
                </c:pt>
                <c:pt idx="69">
                  <c:v>120.42960000000001</c:v>
                </c:pt>
                <c:pt idx="70">
                  <c:v>121.2243</c:v>
                </c:pt>
                <c:pt idx="71">
                  <c:v>121.99549999999999</c:v>
                </c:pt>
                <c:pt idx="72">
                  <c:v>122.74080000000001</c:v>
                </c:pt>
                <c:pt idx="73">
                  <c:v>123.46000000000001</c:v>
                </c:pt>
                <c:pt idx="74">
                  <c:v>124.1557</c:v>
                </c:pt>
                <c:pt idx="75">
                  <c:v>124.8263</c:v>
                </c:pt>
                <c:pt idx="76">
                  <c:v>125.47329999999999</c:v>
                </c:pt>
                <c:pt idx="77">
                  <c:v>126.0937</c:v>
                </c:pt>
                <c:pt idx="78">
                  <c:v>126.69140000000002</c:v>
                </c:pt>
                <c:pt idx="79">
                  <c:v>127.26639999999999</c:v>
                </c:pt>
                <c:pt idx="80">
                  <c:v>127.81219999999999</c:v>
                </c:pt>
                <c:pt idx="81">
                  <c:v>128.33619999999999</c:v>
                </c:pt>
                <c:pt idx="82">
                  <c:v>128.83710000000002</c:v>
                </c:pt>
                <c:pt idx="83">
                  <c:v>129.31360000000001</c:v>
                </c:pt>
                <c:pt idx="84">
                  <c:v>129.76570000000001</c:v>
                </c:pt>
                <c:pt idx="85">
                  <c:v>130.1942</c:v>
                </c:pt>
                <c:pt idx="86">
                  <c:v>130.60060000000001</c:v>
                </c:pt>
                <c:pt idx="87">
                  <c:v>130.98220000000001</c:v>
                </c:pt>
                <c:pt idx="88">
                  <c:v>131.3424</c:v>
                </c:pt>
              </c:numCache>
            </c:numRef>
          </c:yVal>
          <c:smooth val="0"/>
          <c:extLst>
            <c:ext xmlns:c16="http://schemas.microsoft.com/office/drawing/2014/chart" uri="{C3380CC4-5D6E-409C-BE32-E72D297353CC}">
              <c16:uniqueId val="{00000003-2ECF-4718-85DB-603769C4DC40}"/>
            </c:ext>
          </c:extLst>
        </c:ser>
        <c:ser>
          <c:idx val="4"/>
          <c:order val="4"/>
          <c:tx>
            <c:v>G</c:v>
          </c:tx>
          <c:spPr>
            <a:ln w="28575">
              <a:noFill/>
            </a:ln>
          </c:spPr>
          <c:xVal>
            <c:numRef>
              <c:f>'Kraft 55 NR'!$Y$2:$Y$90</c:f>
              <c:numCache>
                <c:formatCode>General</c:formatCode>
                <c:ptCount val="89"/>
                <c:pt idx="0">
                  <c:v>-17.5</c:v>
                </c:pt>
                <c:pt idx="1">
                  <c:v>-10.815479799999999</c:v>
                </c:pt>
                <c:pt idx="2">
                  <c:v>-4.1976870000000002</c:v>
                </c:pt>
                <c:pt idx="3">
                  <c:v>2.3500557999999963</c:v>
                </c:pt>
                <c:pt idx="4">
                  <c:v>8.8150712000000002</c:v>
                </c:pt>
                <c:pt idx="5">
                  <c:v>15.193059200000004</c:v>
                </c:pt>
                <c:pt idx="6">
                  <c:v>21.475692399999996</c:v>
                </c:pt>
                <c:pt idx="7">
                  <c:v>27.667948200000001</c:v>
                </c:pt>
                <c:pt idx="8">
                  <c:v>33.772526600000006</c:v>
                </c:pt>
                <c:pt idx="9">
                  <c:v>39.778772799999992</c:v>
                </c:pt>
                <c:pt idx="10">
                  <c:v>45.692086800000013</c:v>
                </c:pt>
                <c:pt idx="11">
                  <c:v>51.5273234</c:v>
                </c:pt>
                <c:pt idx="12">
                  <c:v>57.272650400000003</c:v>
                </c:pt>
                <c:pt idx="13">
                  <c:v>62.933717800000004</c:v>
                </c:pt>
                <c:pt idx="14">
                  <c:v>68.527780399999997</c:v>
                </c:pt>
                <c:pt idx="15">
                  <c:v>74.047233399999982</c:v>
                </c:pt>
                <c:pt idx="16">
                  <c:v>79.497776800000011</c:v>
                </c:pt>
                <c:pt idx="17">
                  <c:v>84.883360599999989</c:v>
                </c:pt>
                <c:pt idx="18">
                  <c:v>90.202407399999998</c:v>
                </c:pt>
                <c:pt idx="19">
                  <c:v>95.459217199999983</c:v>
                </c:pt>
                <c:pt idx="20">
                  <c:v>100.66141739999999</c:v>
                </c:pt>
                <c:pt idx="21">
                  <c:v>105.80175319999998</c:v>
                </c:pt>
                <c:pt idx="22">
                  <c:v>110.88820200000001</c:v>
                </c:pt>
                <c:pt idx="23">
                  <c:v>115.92241379999999</c:v>
                </c:pt>
                <c:pt idx="24">
                  <c:v>120.8951338</c:v>
                </c:pt>
                <c:pt idx="25">
                  <c:v>125.8133394</c:v>
                </c:pt>
                <c:pt idx="26">
                  <c:v>130.67898060000002</c:v>
                </c:pt>
                <c:pt idx="27">
                  <c:v>135.48613</c:v>
                </c:pt>
                <c:pt idx="28">
                  <c:v>140.23778759999999</c:v>
                </c:pt>
                <c:pt idx="29">
                  <c:v>144.9329534</c:v>
                </c:pt>
                <c:pt idx="30">
                  <c:v>149.56729999999999</c:v>
                </c:pt>
                <c:pt idx="31">
                  <c:v>154.14715480000001</c:v>
                </c:pt>
                <c:pt idx="32">
                  <c:v>158.66654039999997</c:v>
                </c:pt>
                <c:pt idx="33">
                  <c:v>163.1264568</c:v>
                </c:pt>
                <c:pt idx="34">
                  <c:v>167.52790399999998</c:v>
                </c:pt>
                <c:pt idx="35">
                  <c:v>171.86290460000001</c:v>
                </c:pt>
                <c:pt idx="36">
                  <c:v>176.13380860000001</c:v>
                </c:pt>
                <c:pt idx="37">
                  <c:v>180.3455434</c:v>
                </c:pt>
                <c:pt idx="38">
                  <c:v>184.4869042</c:v>
                </c:pt>
                <c:pt idx="39">
                  <c:v>188.56346839999998</c:v>
                </c:pt>
                <c:pt idx="40">
                  <c:v>192.57558600000002</c:v>
                </c:pt>
                <c:pt idx="41">
                  <c:v>196.51100219999998</c:v>
                </c:pt>
                <c:pt idx="42">
                  <c:v>200.3759944</c:v>
                </c:pt>
                <c:pt idx="43">
                  <c:v>204.17618999999999</c:v>
                </c:pt>
                <c:pt idx="44">
                  <c:v>207.90003420000002</c:v>
                </c:pt>
                <c:pt idx="45">
                  <c:v>211.54712700000002</c:v>
                </c:pt>
                <c:pt idx="46">
                  <c:v>215.12942319999996</c:v>
                </c:pt>
                <c:pt idx="47">
                  <c:v>218.62276319999998</c:v>
                </c:pt>
                <c:pt idx="48">
                  <c:v>222.03900179999999</c:v>
                </c:pt>
                <c:pt idx="49">
                  <c:v>225.38516639999997</c:v>
                </c:pt>
                <c:pt idx="50">
                  <c:v>228.6416748</c:v>
                </c:pt>
                <c:pt idx="51">
                  <c:v>231.82705920000001</c:v>
                </c:pt>
                <c:pt idx="52">
                  <c:v>234.9227874</c:v>
                </c:pt>
                <c:pt idx="53">
                  <c:v>237.93648680000001</c:v>
                </c:pt>
                <c:pt idx="54">
                  <c:v>240.86545740000003</c:v>
                </c:pt>
                <c:pt idx="55">
                  <c:v>243.71139919999996</c:v>
                </c:pt>
                <c:pt idx="56">
                  <c:v>246.46763479999998</c:v>
                </c:pt>
                <c:pt idx="57">
                  <c:v>249.14119159999996</c:v>
                </c:pt>
                <c:pt idx="58">
                  <c:v>251.72369220000002</c:v>
                </c:pt>
                <c:pt idx="59">
                  <c:v>254.21753659999993</c:v>
                </c:pt>
                <c:pt idx="60">
                  <c:v>256.62032480000005</c:v>
                </c:pt>
                <c:pt idx="61">
                  <c:v>258.9341068</c:v>
                </c:pt>
                <c:pt idx="62">
                  <c:v>261.15155519999996</c:v>
                </c:pt>
                <c:pt idx="63">
                  <c:v>263.27829740000004</c:v>
                </c:pt>
                <c:pt idx="64">
                  <c:v>265.31533339999999</c:v>
                </c:pt>
                <c:pt idx="65">
                  <c:v>267.24905840000002</c:v>
                </c:pt>
                <c:pt idx="66">
                  <c:v>269.09342719999995</c:v>
                </c:pt>
                <c:pt idx="67">
                  <c:v>270.84041239999999</c:v>
                </c:pt>
                <c:pt idx="68">
                  <c:v>272.49141399999996</c:v>
                </c:pt>
                <c:pt idx="69">
                  <c:v>274.03975459999998</c:v>
                </c:pt>
                <c:pt idx="70">
                  <c:v>275.49668899999995</c:v>
                </c:pt>
                <c:pt idx="71">
                  <c:v>276.85658979999999</c:v>
                </c:pt>
                <c:pt idx="72">
                  <c:v>278.1141796</c:v>
                </c:pt>
                <c:pt idx="73">
                  <c:v>279.26775839999999</c:v>
                </c:pt>
                <c:pt idx="74">
                  <c:v>280.32430359999995</c:v>
                </c:pt>
                <c:pt idx="75">
                  <c:v>281.27783779999999</c:v>
                </c:pt>
                <c:pt idx="76">
                  <c:v>282.13298839999999</c:v>
                </c:pt>
                <c:pt idx="77">
                  <c:v>282.87850059999994</c:v>
                </c:pt>
                <c:pt idx="78">
                  <c:v>283.52627919999998</c:v>
                </c:pt>
                <c:pt idx="79">
                  <c:v>284.07532419999995</c:v>
                </c:pt>
                <c:pt idx="80">
                  <c:v>284.50775340000001</c:v>
                </c:pt>
                <c:pt idx="81">
                  <c:v>284.84209899999996</c:v>
                </c:pt>
                <c:pt idx="82">
                  <c:v>285.07143359999998</c:v>
                </c:pt>
                <c:pt idx="83">
                  <c:v>285.19470719999998</c:v>
                </c:pt>
                <c:pt idx="84">
                  <c:v>285.21291980000001</c:v>
                </c:pt>
                <c:pt idx="85">
                  <c:v>285.11949399999997</c:v>
                </c:pt>
                <c:pt idx="86">
                  <c:v>284.92493459999997</c:v>
                </c:pt>
                <c:pt idx="87">
                  <c:v>284.61703679999999</c:v>
                </c:pt>
                <c:pt idx="88">
                  <c:v>284.20207800000003</c:v>
                </c:pt>
              </c:numCache>
            </c:numRef>
          </c:xVal>
          <c:yVal>
            <c:numRef>
              <c:f>'Kraft 55 NR'!$Z$2:$Z$90</c:f>
              <c:numCache>
                <c:formatCode>General</c:formatCode>
                <c:ptCount val="89"/>
                <c:pt idx="0">
                  <c:v>331.37</c:v>
                </c:pt>
                <c:pt idx="1">
                  <c:v>332.21653079999993</c:v>
                </c:pt>
                <c:pt idx="2">
                  <c:v>333.021928</c:v>
                </c:pt>
                <c:pt idx="3">
                  <c:v>333.75665940000005</c:v>
                </c:pt>
                <c:pt idx="4">
                  <c:v>334.42625720000001</c:v>
                </c:pt>
                <c:pt idx="5">
                  <c:v>335.00746659999999</c:v>
                </c:pt>
                <c:pt idx="6">
                  <c:v>335.49919240000003</c:v>
                </c:pt>
                <c:pt idx="7">
                  <c:v>335.88515719999998</c:v>
                </c:pt>
                <c:pt idx="8">
                  <c:v>336.14310620000003</c:v>
                </c:pt>
                <c:pt idx="9">
                  <c:v>336.28784899999994</c:v>
                </c:pt>
                <c:pt idx="10">
                  <c:v>336.28787599999998</c:v>
                </c:pt>
                <c:pt idx="11">
                  <c:v>336.16239680000001</c:v>
                </c:pt>
                <c:pt idx="12">
                  <c:v>335.88847920000001</c:v>
                </c:pt>
                <c:pt idx="13">
                  <c:v>335.46875060000002</c:v>
                </c:pt>
                <c:pt idx="14">
                  <c:v>334.90191099999998</c:v>
                </c:pt>
                <c:pt idx="15">
                  <c:v>334.19388779999997</c:v>
                </c:pt>
                <c:pt idx="16">
                  <c:v>333.33142619999995</c:v>
                </c:pt>
                <c:pt idx="17">
                  <c:v>332.33440839999997</c:v>
                </c:pt>
                <c:pt idx="18">
                  <c:v>331.18560219999995</c:v>
                </c:pt>
                <c:pt idx="19">
                  <c:v>329.89826239999996</c:v>
                </c:pt>
                <c:pt idx="20">
                  <c:v>328.47473899999994</c:v>
                </c:pt>
                <c:pt idx="21">
                  <c:v>326.91733200000004</c:v>
                </c:pt>
                <c:pt idx="22">
                  <c:v>325.22176400000001</c:v>
                </c:pt>
                <c:pt idx="23">
                  <c:v>323.3976624</c:v>
                </c:pt>
                <c:pt idx="24">
                  <c:v>321.44532719999995</c:v>
                </c:pt>
                <c:pt idx="25">
                  <c:v>319.362481</c:v>
                </c:pt>
                <c:pt idx="26">
                  <c:v>317.16900600000002</c:v>
                </c:pt>
                <c:pt idx="27">
                  <c:v>314.85529740000004</c:v>
                </c:pt>
                <c:pt idx="28">
                  <c:v>312.4233552</c:v>
                </c:pt>
                <c:pt idx="29">
                  <c:v>309.8741794</c:v>
                </c:pt>
                <c:pt idx="30">
                  <c:v>307.22267479999999</c:v>
                </c:pt>
                <c:pt idx="31">
                  <c:v>304.45893660000002</c:v>
                </c:pt>
                <c:pt idx="32">
                  <c:v>301.59024219999998</c:v>
                </c:pt>
                <c:pt idx="33">
                  <c:v>298.61759159999997</c:v>
                </c:pt>
                <c:pt idx="34">
                  <c:v>295.54398479999998</c:v>
                </c:pt>
                <c:pt idx="35">
                  <c:v>292.37569919999999</c:v>
                </c:pt>
                <c:pt idx="36">
                  <c:v>289.10810739999999</c:v>
                </c:pt>
                <c:pt idx="37">
                  <c:v>285.75581420000003</c:v>
                </c:pt>
                <c:pt idx="38">
                  <c:v>282.30023740000001</c:v>
                </c:pt>
                <c:pt idx="39">
                  <c:v>278.76160920000001</c:v>
                </c:pt>
                <c:pt idx="40">
                  <c:v>275.13430219999998</c:v>
                </c:pt>
                <c:pt idx="41">
                  <c:v>271.42061640000003</c:v>
                </c:pt>
                <c:pt idx="42">
                  <c:v>267.62552920000002</c:v>
                </c:pt>
                <c:pt idx="43">
                  <c:v>263.75239059999996</c:v>
                </c:pt>
                <c:pt idx="44">
                  <c:v>259.78824579999997</c:v>
                </c:pt>
                <c:pt idx="45">
                  <c:v>255.75860439999994</c:v>
                </c:pt>
                <c:pt idx="46">
                  <c:v>251.65291159999998</c:v>
                </c:pt>
                <c:pt idx="47">
                  <c:v>247.46413999999999</c:v>
                </c:pt>
                <c:pt idx="48">
                  <c:v>243.21849919999997</c:v>
                </c:pt>
                <c:pt idx="49">
                  <c:v>238.8928296</c:v>
                </c:pt>
                <c:pt idx="50">
                  <c:v>234.49833599999999</c:v>
                </c:pt>
                <c:pt idx="51">
                  <c:v>230.04369579999999</c:v>
                </c:pt>
                <c:pt idx="52">
                  <c:v>225.52123159999999</c:v>
                </c:pt>
                <c:pt idx="53">
                  <c:v>220.93329339999997</c:v>
                </c:pt>
                <c:pt idx="54">
                  <c:v>216.29213599999997</c:v>
                </c:pt>
                <c:pt idx="55">
                  <c:v>211.58550459999998</c:v>
                </c:pt>
                <c:pt idx="56">
                  <c:v>206.83293140000004</c:v>
                </c:pt>
                <c:pt idx="57">
                  <c:v>202.01025679999998</c:v>
                </c:pt>
                <c:pt idx="58">
                  <c:v>197.14826779999999</c:v>
                </c:pt>
                <c:pt idx="59">
                  <c:v>192.22345479999996</c:v>
                </c:pt>
                <c:pt idx="60">
                  <c:v>187.26032739999999</c:v>
                </c:pt>
                <c:pt idx="61">
                  <c:v>182.24100339999998</c:v>
                </c:pt>
                <c:pt idx="62">
                  <c:v>177.17838759999998</c:v>
                </c:pt>
                <c:pt idx="63">
                  <c:v>172.07283000000001</c:v>
                </c:pt>
                <c:pt idx="64">
                  <c:v>166.92433059999996</c:v>
                </c:pt>
                <c:pt idx="65">
                  <c:v>161.73981679999997</c:v>
                </c:pt>
                <c:pt idx="66">
                  <c:v>156.50773380000001</c:v>
                </c:pt>
                <c:pt idx="67">
                  <c:v>151.25224119999999</c:v>
                </c:pt>
                <c:pt idx="68">
                  <c:v>145.9498294</c:v>
                </c:pt>
                <c:pt idx="69">
                  <c:v>140.6180306</c:v>
                </c:pt>
                <c:pt idx="70">
                  <c:v>135.25854480000001</c:v>
                </c:pt>
                <c:pt idx="71">
                  <c:v>129.87202199999999</c:v>
                </c:pt>
                <c:pt idx="72">
                  <c:v>124.4514848</c:v>
                </c:pt>
                <c:pt idx="73">
                  <c:v>119.010188</c:v>
                </c:pt>
                <c:pt idx="74">
                  <c:v>113.5418542</c:v>
                </c:pt>
                <c:pt idx="75">
                  <c:v>108.05376079999999</c:v>
                </c:pt>
                <c:pt idx="76">
                  <c:v>102.5452578</c:v>
                </c:pt>
                <c:pt idx="77">
                  <c:v>97.017645199999976</c:v>
                </c:pt>
                <c:pt idx="78">
                  <c:v>91.477250399999988</c:v>
                </c:pt>
                <c:pt idx="79">
                  <c:v>85.924073399999997</c:v>
                </c:pt>
                <c:pt idx="80">
                  <c:v>80.358064200000015</c:v>
                </c:pt>
                <c:pt idx="81">
                  <c:v>74.786900199999991</c:v>
                </c:pt>
                <c:pt idx="82">
                  <c:v>69.197976600000004</c:v>
                </c:pt>
                <c:pt idx="83">
                  <c:v>63.610175600000019</c:v>
                </c:pt>
                <c:pt idx="84">
                  <c:v>58.023497199999987</c:v>
                </c:pt>
                <c:pt idx="85">
                  <c:v>52.420709200000005</c:v>
                </c:pt>
                <c:pt idx="86">
                  <c:v>46.832648599999999</c:v>
                </c:pt>
                <c:pt idx="87">
                  <c:v>41.24073319999998</c:v>
                </c:pt>
                <c:pt idx="88">
                  <c:v>35.652940400000006</c:v>
                </c:pt>
              </c:numCache>
            </c:numRef>
          </c:yVal>
          <c:smooth val="0"/>
          <c:extLst>
            <c:ext xmlns:c16="http://schemas.microsoft.com/office/drawing/2014/chart" uri="{C3380CC4-5D6E-409C-BE32-E72D297353CC}">
              <c16:uniqueId val="{00000004-2ECF-4718-85DB-603769C4DC40}"/>
            </c:ext>
          </c:extLst>
        </c:ser>
        <c:ser>
          <c:idx val="5"/>
          <c:order val="5"/>
          <c:tx>
            <c:v>H</c:v>
          </c:tx>
          <c:spPr>
            <a:ln w="28575">
              <a:noFill/>
            </a:ln>
          </c:spPr>
          <c:xVal>
            <c:numRef>
              <c:f>'Kraft 55 NR'!$AG$2:$AG$89</c:f>
              <c:numCache>
                <c:formatCode>General</c:formatCode>
                <c:ptCount val="88"/>
                <c:pt idx="0">
                  <c:v>19.498497648022351</c:v>
                </c:pt>
                <c:pt idx="1">
                  <c:v>26.026941177911326</c:v>
                </c:pt>
                <c:pt idx="2">
                  <c:v>31.245094978499409</c:v>
                </c:pt>
                <c:pt idx="3">
                  <c:v>35.921744854378815</c:v>
                </c:pt>
                <c:pt idx="4">
                  <c:v>39.482403168170165</c:v>
                </c:pt>
                <c:pt idx="5">
                  <c:v>42.208776755698878</c:v>
                </c:pt>
                <c:pt idx="6">
                  <c:v>43.82525795617336</c:v>
                </c:pt>
                <c:pt idx="7">
                  <c:v>44.40380767254365</c:v>
                </c:pt>
                <c:pt idx="8">
                  <c:v>44.366763056821341</c:v>
                </c:pt>
                <c:pt idx="9">
                  <c:v>43.334347050180966</c:v>
                </c:pt>
                <c:pt idx="10">
                  <c:v>41.631281854517255</c:v>
                </c:pt>
                <c:pt idx="11">
                  <c:v>39.329732795483991</c:v>
                </c:pt>
                <c:pt idx="12">
                  <c:v>36.473638952770102</c:v>
                </c:pt>
                <c:pt idx="13">
                  <c:v>33.100306582826818</c:v>
                </c:pt>
                <c:pt idx="14">
                  <c:v>29.496165899673841</c:v>
                </c:pt>
                <c:pt idx="15">
                  <c:v>25.490003170219822</c:v>
                </c:pt>
                <c:pt idx="16">
                  <c:v>21.380230282836834</c:v>
                </c:pt>
                <c:pt idx="17">
                  <c:v>17.057900676788421</c:v>
                </c:pt>
                <c:pt idx="18">
                  <c:v>12.643025683077312</c:v>
                </c:pt>
                <c:pt idx="19">
                  <c:v>8.2339090589715482</c:v>
                </c:pt>
                <c:pt idx="20">
                  <c:v>3.8633407621896225</c:v>
                </c:pt>
                <c:pt idx="21">
                  <c:v>-0.58776309617222466</c:v>
                </c:pt>
                <c:pt idx="22">
                  <c:v>-4.9656569430887885</c:v>
                </c:pt>
                <c:pt idx="23">
                  <c:v>-9.2313196164826223</c:v>
                </c:pt>
                <c:pt idx="24">
                  <c:v>-13.291216596313589</c:v>
                </c:pt>
                <c:pt idx="25">
                  <c:v>-17.440050092557414</c:v>
                </c:pt>
                <c:pt idx="26">
                  <c:v>-21.277293851575934</c:v>
                </c:pt>
                <c:pt idx="27">
                  <c:v>-25.021216032478506</c:v>
                </c:pt>
                <c:pt idx="28">
                  <c:v>-28.632565944983895</c:v>
                </c:pt>
                <c:pt idx="29">
                  <c:v>-32.134301305471737</c:v>
                </c:pt>
                <c:pt idx="30">
                  <c:v>-35.393054906535497</c:v>
                </c:pt>
                <c:pt idx="31">
                  <c:v>-38.538704771026232</c:v>
                </c:pt>
                <c:pt idx="32">
                  <c:v>-41.574542115860893</c:v>
                </c:pt>
                <c:pt idx="33">
                  <c:v>-44.40880289029343</c:v>
                </c:pt>
                <c:pt idx="34">
                  <c:v>-47.122692110785884</c:v>
                </c:pt>
                <c:pt idx="35">
                  <c:v>-49.704258975796655</c:v>
                </c:pt>
                <c:pt idx="36">
                  <c:v>-52.144116056267116</c:v>
                </c:pt>
                <c:pt idx="37">
                  <c:v>-54.411673189264683</c:v>
                </c:pt>
                <c:pt idx="38">
                  <c:v>-56.605897278784639</c:v>
                </c:pt>
                <c:pt idx="39">
                  <c:v>-58.676263433179898</c:v>
                </c:pt>
                <c:pt idx="40">
                  <c:v>-60.540740014522456</c:v>
                </c:pt>
                <c:pt idx="41">
                  <c:v>-62.419378267329265</c:v>
                </c:pt>
                <c:pt idx="42">
                  <c:v>-64.087186224989978</c:v>
                </c:pt>
                <c:pt idx="43">
                  <c:v>-65.646260844709687</c:v>
                </c:pt>
                <c:pt idx="44">
                  <c:v>-67.191950506026046</c:v>
                </c:pt>
                <c:pt idx="45">
                  <c:v>-68.571590646758125</c:v>
                </c:pt>
                <c:pt idx="46">
                  <c:v>-69.844378937761519</c:v>
                </c:pt>
                <c:pt idx="47">
                  <c:v>-71.107796453622768</c:v>
                </c:pt>
                <c:pt idx="48">
                  <c:v>-72.19929604113436</c:v>
                </c:pt>
                <c:pt idx="49">
                  <c:v>-73.243193769257147</c:v>
                </c:pt>
                <c:pt idx="50">
                  <c:v>-74.212553637107064</c:v>
                </c:pt>
                <c:pt idx="51">
                  <c:v>-75.111496154492144</c:v>
                </c:pt>
                <c:pt idx="52">
                  <c:v>-75.926988726455704</c:v>
                </c:pt>
                <c:pt idx="53">
                  <c:v>-76.666137679124247</c:v>
                </c:pt>
                <c:pt idx="54">
                  <c:v>-77.363963204280708</c:v>
                </c:pt>
                <c:pt idx="55">
                  <c:v>-78.005660661964512</c:v>
                </c:pt>
                <c:pt idx="56">
                  <c:v>-78.553136518978306</c:v>
                </c:pt>
                <c:pt idx="57">
                  <c:v>-79.076250333159152</c:v>
                </c:pt>
                <c:pt idx="58">
                  <c:v>-79.513002675254185</c:v>
                </c:pt>
                <c:pt idx="59">
                  <c:v>-79.922925828181349</c:v>
                </c:pt>
                <c:pt idx="60">
                  <c:v>-80.283667805834824</c:v>
                </c:pt>
                <c:pt idx="61">
                  <c:v>-80.568286457694697</c:v>
                </c:pt>
                <c:pt idx="62">
                  <c:v>-80.816993266452016</c:v>
                </c:pt>
                <c:pt idx="63">
                  <c:v>-81.066672924399498</c:v>
                </c:pt>
                <c:pt idx="64">
                  <c:v>-81.19187666106555</c:v>
                </c:pt>
                <c:pt idx="65">
                  <c:v>-81.329171638876446</c:v>
                </c:pt>
                <c:pt idx="66">
                  <c:v>-81.434398832476333</c:v>
                </c:pt>
                <c:pt idx="67">
                  <c:v>-81.467943507650972</c:v>
                </c:pt>
                <c:pt idx="68">
                  <c:v>-81.506987846797102</c:v>
                </c:pt>
                <c:pt idx="69">
                  <c:v>-81.483934534927542</c:v>
                </c:pt>
                <c:pt idx="70">
                  <c:v>-81.410630127979687</c:v>
                </c:pt>
                <c:pt idx="71">
                  <c:v>-81.340041070987667</c:v>
                </c:pt>
                <c:pt idx="72">
                  <c:v>-81.184769238120253</c:v>
                </c:pt>
                <c:pt idx="73">
                  <c:v>-81.061182071001966</c:v>
                </c:pt>
                <c:pt idx="74">
                  <c:v>-80.867280539070592</c:v>
                </c:pt>
                <c:pt idx="75">
                  <c:v>-80.668354870993767</c:v>
                </c:pt>
                <c:pt idx="76">
                  <c:v>-80.386583910160127</c:v>
                </c:pt>
                <c:pt idx="77">
                  <c:v>-80.13187338286896</c:v>
                </c:pt>
                <c:pt idx="78">
                  <c:v>-79.84156413226728</c:v>
                </c:pt>
                <c:pt idx="79">
                  <c:v>-79.479068844117819</c:v>
                </c:pt>
                <c:pt idx="80">
                  <c:v>-79.133852436515468</c:v>
                </c:pt>
                <c:pt idx="81">
                  <c:v>-78.749645553232654</c:v>
                </c:pt>
                <c:pt idx="82">
                  <c:v>-78.309252249752376</c:v>
                </c:pt>
                <c:pt idx="83">
                  <c:v>-77.891130690829357</c:v>
                </c:pt>
                <c:pt idx="84">
                  <c:v>-77.400773680298357</c:v>
                </c:pt>
                <c:pt idx="85">
                  <c:v>-76.881188549906341</c:v>
                </c:pt>
                <c:pt idx="86">
                  <c:v>-76.336352213995184</c:v>
                </c:pt>
                <c:pt idx="87">
                  <c:v>-75.746759197643868</c:v>
                </c:pt>
              </c:numCache>
            </c:numRef>
          </c:xVal>
          <c:yVal>
            <c:numRef>
              <c:f>'Kraft 55 NR'!$AH$2:$AH$89</c:f>
              <c:numCache>
                <c:formatCode>General</c:formatCode>
                <c:ptCount val="88"/>
                <c:pt idx="0">
                  <c:v>-79.786499358418041</c:v>
                </c:pt>
                <c:pt idx="1">
                  <c:v>-73.109847359207009</c:v>
                </c:pt>
                <c:pt idx="2">
                  <c:v>-65.397942488835355</c:v>
                </c:pt>
                <c:pt idx="3">
                  <c:v>-57.140630462914395</c:v>
                </c:pt>
                <c:pt idx="4">
                  <c:v>-48.272822906671252</c:v>
                </c:pt>
                <c:pt idx="5">
                  <c:v>-39.039314083736414</c:v>
                </c:pt>
                <c:pt idx="6">
                  <c:v>-29.518577877838183</c:v>
                </c:pt>
                <c:pt idx="7">
                  <c:v>-19.867099766588801</c:v>
                </c:pt>
                <c:pt idx="8">
                  <c:v>-10.286072014015978</c:v>
                </c:pt>
                <c:pt idx="9">
                  <c:v>-0.83133951505912407</c:v>
                </c:pt>
                <c:pt idx="10">
                  <c:v>8.3657529221890545</c:v>
                </c:pt>
                <c:pt idx="11">
                  <c:v>17.234788350582612</c:v>
                </c:pt>
                <c:pt idx="12">
                  <c:v>25.706616912517212</c:v>
                </c:pt>
                <c:pt idx="13">
                  <c:v>33.730986944347087</c:v>
                </c:pt>
                <c:pt idx="14">
                  <c:v>41.296238543786572</c:v>
                </c:pt>
                <c:pt idx="15">
                  <c:v>48.369019076241671</c:v>
                </c:pt>
                <c:pt idx="16">
                  <c:v>54.959243854068127</c:v>
                </c:pt>
                <c:pt idx="17">
                  <c:v>61.05767929285274</c:v>
                </c:pt>
                <c:pt idx="18">
                  <c:v>66.678763991074391</c:v>
                </c:pt>
                <c:pt idx="19">
                  <c:v>71.847451444139892</c:v>
                </c:pt>
                <c:pt idx="20">
                  <c:v>76.596445415790399</c:v>
                </c:pt>
                <c:pt idx="21">
                  <c:v>80.902184072398512</c:v>
                </c:pt>
                <c:pt idx="22">
                  <c:v>84.822597012121761</c:v>
                </c:pt>
                <c:pt idx="23">
                  <c:v>88.393520294824441</c:v>
                </c:pt>
                <c:pt idx="24">
                  <c:v>91.653009875991131</c:v>
                </c:pt>
                <c:pt idx="25">
                  <c:v>94.533410633922458</c:v>
                </c:pt>
                <c:pt idx="26">
                  <c:v>97.193718328973006</c:v>
                </c:pt>
                <c:pt idx="27">
                  <c:v>99.57573250900279</c:v>
                </c:pt>
                <c:pt idx="28">
                  <c:v>101.71241129721298</c:v>
                </c:pt>
                <c:pt idx="29">
                  <c:v>103.61285783662149</c:v>
                </c:pt>
                <c:pt idx="30">
                  <c:v>105.35447843315656</c:v>
                </c:pt>
                <c:pt idx="31">
                  <c:v>106.90345180565697</c:v>
                </c:pt>
                <c:pt idx="32">
                  <c:v>108.26965136989645</c:v>
                </c:pt>
                <c:pt idx="33">
                  <c:v>109.51492682371786</c:v>
                </c:pt>
                <c:pt idx="34">
                  <c:v>110.61685448804859</c:v>
                </c:pt>
                <c:pt idx="35">
                  <c:v>111.59297738160777</c:v>
                </c:pt>
                <c:pt idx="36">
                  <c:v>112.46052212921535</c:v>
                </c:pt>
                <c:pt idx="37">
                  <c:v>113.26090990142777</c:v>
                </c:pt>
                <c:pt idx="38">
                  <c:v>113.93482201713397</c:v>
                </c:pt>
                <c:pt idx="39">
                  <c:v>114.53241050235806</c:v>
                </c:pt>
                <c:pt idx="40">
                  <c:v>115.11443113701807</c:v>
                </c:pt>
                <c:pt idx="41">
                  <c:v>115.54823732925144</c:v>
                </c:pt>
                <c:pt idx="42">
                  <c:v>115.98779293526705</c:v>
                </c:pt>
                <c:pt idx="43">
                  <c:v>116.38587343311185</c:v>
                </c:pt>
                <c:pt idx="44">
                  <c:v>116.67436036872657</c:v>
                </c:pt>
                <c:pt idx="45">
                  <c:v>116.9684853194068</c:v>
                </c:pt>
                <c:pt idx="46">
                  <c:v>117.2428989095541</c:v>
                </c:pt>
                <c:pt idx="47">
                  <c:v>117.41902428520579</c:v>
                </c:pt>
                <c:pt idx="48">
                  <c:v>117.6300869104808</c:v>
                </c:pt>
                <c:pt idx="49">
                  <c:v>117.79358906788529</c:v>
                </c:pt>
                <c:pt idx="50">
                  <c:v>117.92527290354721</c:v>
                </c:pt>
                <c:pt idx="51">
                  <c:v>118.0404760590576</c:v>
                </c:pt>
                <c:pt idx="52">
                  <c:v>118.14017409918537</c:v>
                </c:pt>
                <c:pt idx="53">
                  <c:v>118.22786737822801</c:v>
                </c:pt>
                <c:pt idx="54">
                  <c:v>118.28574867714114</c:v>
                </c:pt>
                <c:pt idx="55">
                  <c:v>118.32391422467734</c:v>
                </c:pt>
                <c:pt idx="56">
                  <c:v>118.37630836914789</c:v>
                </c:pt>
                <c:pt idx="57">
                  <c:v>118.3910704085732</c:v>
                </c:pt>
                <c:pt idx="58">
                  <c:v>118.42245694073672</c:v>
                </c:pt>
                <c:pt idx="59">
                  <c:v>118.42210063685297</c:v>
                </c:pt>
                <c:pt idx="60">
                  <c:v>118.41561108760278</c:v>
                </c:pt>
                <c:pt idx="61">
                  <c:v>118.42105654189609</c:v>
                </c:pt>
                <c:pt idx="62">
                  <c:v>118.41060732637676</c:v>
                </c:pt>
                <c:pt idx="63">
                  <c:v>118.36094274692871</c:v>
                </c:pt>
                <c:pt idx="64">
                  <c:v>118.36936674292784</c:v>
                </c:pt>
                <c:pt idx="65">
                  <c:v>118.32959868584739</c:v>
                </c:pt>
                <c:pt idx="66">
                  <c:v>118.27948536298226</c:v>
                </c:pt>
                <c:pt idx="67">
                  <c:v>118.25349866721804</c:v>
                </c:pt>
                <c:pt idx="68">
                  <c:v>118.18873385256326</c:v>
                </c:pt>
                <c:pt idx="69">
                  <c:v>118.13854931750318</c:v>
                </c:pt>
                <c:pt idx="70">
                  <c:v>118.10211024491019</c:v>
                </c:pt>
                <c:pt idx="71">
                  <c:v>118.03698154415797</c:v>
                </c:pt>
                <c:pt idx="72">
                  <c:v>118.00617299786646</c:v>
                </c:pt>
                <c:pt idx="73">
                  <c:v>117.92507599162714</c:v>
                </c:pt>
                <c:pt idx="74">
                  <c:v>117.87326269434573</c:v>
                </c:pt>
                <c:pt idx="75">
                  <c:v>117.80066666915548</c:v>
                </c:pt>
                <c:pt idx="76">
                  <c:v>117.76991437565651</c:v>
                </c:pt>
                <c:pt idx="77">
                  <c:v>117.69330808404638</c:v>
                </c:pt>
                <c:pt idx="78">
                  <c:v>117.62503957498839</c:v>
                </c:pt>
                <c:pt idx="79">
                  <c:v>117.59346148401963</c:v>
                </c:pt>
                <c:pt idx="80">
                  <c:v>117.52381796537081</c:v>
                </c:pt>
                <c:pt idx="81">
                  <c:v>117.46788470622019</c:v>
                </c:pt>
                <c:pt idx="82">
                  <c:v>117.43451305565073</c:v>
                </c:pt>
                <c:pt idx="83">
                  <c:v>117.36908582697926</c:v>
                </c:pt>
                <c:pt idx="84">
                  <c:v>117.34108855091496</c:v>
                </c:pt>
                <c:pt idx="85">
                  <c:v>117.31486669331264</c:v>
                </c:pt>
                <c:pt idx="86">
                  <c:v>117.29744892895945</c:v>
                </c:pt>
                <c:pt idx="87">
                  <c:v>117.29558132904194</c:v>
                </c:pt>
              </c:numCache>
            </c:numRef>
          </c:yVal>
          <c:smooth val="0"/>
          <c:extLst>
            <c:ext xmlns:c16="http://schemas.microsoft.com/office/drawing/2014/chart" uri="{C3380CC4-5D6E-409C-BE32-E72D297353CC}">
              <c16:uniqueId val="{00000005-2ECF-4718-85DB-603769C4DC40}"/>
            </c:ext>
          </c:extLst>
        </c:ser>
        <c:ser>
          <c:idx val="6"/>
          <c:order val="6"/>
          <c:tx>
            <c:v>F</c:v>
          </c:tx>
          <c:spPr>
            <a:ln w="28575">
              <a:noFill/>
            </a:ln>
          </c:spPr>
          <c:xVal>
            <c:numRef>
              <c:f>'Kraft 55 NR'!$V$2</c:f>
              <c:numCache>
                <c:formatCode>General</c:formatCode>
                <c:ptCount val="1"/>
                <c:pt idx="0">
                  <c:v>-194.48</c:v>
                </c:pt>
              </c:numCache>
            </c:numRef>
          </c:xVal>
          <c:yVal>
            <c:numRef>
              <c:f>'Kraft 55 NR'!$W$2</c:f>
              <c:numCache>
                <c:formatCode>General</c:formatCode>
                <c:ptCount val="1"/>
                <c:pt idx="0">
                  <c:v>30.96</c:v>
                </c:pt>
              </c:numCache>
            </c:numRef>
          </c:yVal>
          <c:smooth val="0"/>
          <c:extLst>
            <c:ext xmlns:c16="http://schemas.microsoft.com/office/drawing/2014/chart" uri="{C3380CC4-5D6E-409C-BE32-E72D297353CC}">
              <c16:uniqueId val="{00000006-2ECF-4718-85DB-603769C4DC40}"/>
            </c:ext>
          </c:extLst>
        </c:ser>
        <c:ser>
          <c:idx val="7"/>
          <c:order val="7"/>
          <c:tx>
            <c:v>GD</c:v>
          </c:tx>
          <c:spPr>
            <a:ln w="28575">
              <a:noFill/>
            </a:ln>
          </c:spPr>
          <c:xVal>
            <c:numRef>
              <c:f>'Kraft 55 NR'!$AA$2:$AA$90</c:f>
              <c:numCache>
                <c:formatCode>General</c:formatCode>
                <c:ptCount val="89"/>
                <c:pt idx="0">
                  <c:v>13.4</c:v>
                </c:pt>
                <c:pt idx="1">
                  <c:v>19.016786000000003</c:v>
                </c:pt>
                <c:pt idx="2">
                  <c:v>24.55941</c:v>
                </c:pt>
                <c:pt idx="3">
                  <c:v>30.021478000000002</c:v>
                </c:pt>
                <c:pt idx="4">
                  <c:v>35.393383999999998</c:v>
                </c:pt>
                <c:pt idx="5">
                  <c:v>40.669592000000009</c:v>
                </c:pt>
                <c:pt idx="6">
                  <c:v>45.844228000000001</c:v>
                </c:pt>
                <c:pt idx="7">
                  <c:v>50.920434</c:v>
                </c:pt>
                <c:pt idx="8">
                  <c:v>55.899674000000005</c:v>
                </c:pt>
                <c:pt idx="9">
                  <c:v>60.776200000000003</c:v>
                </c:pt>
                <c:pt idx="10">
                  <c:v>65.552940000000007</c:v>
                </c:pt>
                <c:pt idx="11">
                  <c:v>70.244786000000005</c:v>
                </c:pt>
                <c:pt idx="12">
                  <c:v>74.841704000000007</c:v>
                </c:pt>
                <c:pt idx="13">
                  <c:v>79.349962000000005</c:v>
                </c:pt>
                <c:pt idx="14">
                  <c:v>83.784380000000013</c:v>
                </c:pt>
                <c:pt idx="15">
                  <c:v>88.140405999999984</c:v>
                </c:pt>
                <c:pt idx="16">
                  <c:v>92.422504000000018</c:v>
                </c:pt>
                <c:pt idx="17">
                  <c:v>96.636478000000011</c:v>
                </c:pt>
                <c:pt idx="18">
                  <c:v>100.780114</c:v>
                </c:pt>
                <c:pt idx="19">
                  <c:v>104.858948</c:v>
                </c:pt>
                <c:pt idx="20">
                  <c:v>108.87939</c:v>
                </c:pt>
                <c:pt idx="21">
                  <c:v>112.83662000000001</c:v>
                </c:pt>
                <c:pt idx="22">
                  <c:v>116.73678000000001</c:v>
                </c:pt>
                <c:pt idx="23">
                  <c:v>120.582138</c:v>
                </c:pt>
                <c:pt idx="24">
                  <c:v>124.36587400000001</c:v>
                </c:pt>
                <c:pt idx="25">
                  <c:v>128.09313</c:v>
                </c:pt>
                <c:pt idx="26">
                  <c:v>131.76771000000002</c:v>
                </c:pt>
                <c:pt idx="27">
                  <c:v>135.383668</c:v>
                </c:pt>
                <c:pt idx="28">
                  <c:v>138.94400400000001</c:v>
                </c:pt>
                <c:pt idx="29">
                  <c:v>142.44771800000001</c:v>
                </c:pt>
                <c:pt idx="30">
                  <c:v>145.89293599999999</c:v>
                </c:pt>
                <c:pt idx="31">
                  <c:v>149.28353200000004</c:v>
                </c:pt>
                <c:pt idx="32">
                  <c:v>152.615364</c:v>
                </c:pt>
                <c:pt idx="33">
                  <c:v>155.889432</c:v>
                </c:pt>
                <c:pt idx="34">
                  <c:v>159.10673599999998</c:v>
                </c:pt>
                <c:pt idx="35">
                  <c:v>162.261134</c:v>
                </c:pt>
                <c:pt idx="36">
                  <c:v>165.35435800000002</c:v>
                </c:pt>
                <c:pt idx="37">
                  <c:v>168.39135400000001</c:v>
                </c:pt>
                <c:pt idx="38">
                  <c:v>171.36149800000001</c:v>
                </c:pt>
                <c:pt idx="39">
                  <c:v>174.27100399999998</c:v>
                </c:pt>
                <c:pt idx="40">
                  <c:v>177.11960399999998</c:v>
                </c:pt>
                <c:pt idx="41">
                  <c:v>179.89747799999998</c:v>
                </c:pt>
                <c:pt idx="42">
                  <c:v>182.61030400000004</c:v>
                </c:pt>
                <c:pt idx="43">
                  <c:v>185.26249200000001</c:v>
                </c:pt>
                <c:pt idx="44">
                  <c:v>187.84368600000002</c:v>
                </c:pt>
                <c:pt idx="45">
                  <c:v>190.35595800000002</c:v>
                </c:pt>
                <c:pt idx="46">
                  <c:v>192.80759199999997</c:v>
                </c:pt>
                <c:pt idx="47">
                  <c:v>195.17867999999999</c:v>
                </c:pt>
                <c:pt idx="48">
                  <c:v>197.48111400000005</c:v>
                </c:pt>
                <c:pt idx="49">
                  <c:v>199.718232</c:v>
                </c:pt>
                <c:pt idx="50">
                  <c:v>201.87533999999999</c:v>
                </c:pt>
                <c:pt idx="51">
                  <c:v>203.96793600000001</c:v>
                </c:pt>
                <c:pt idx="52">
                  <c:v>205.98052200000004</c:v>
                </c:pt>
                <c:pt idx="53">
                  <c:v>207.91950800000001</c:v>
                </c:pt>
                <c:pt idx="54">
                  <c:v>209.78343000000001</c:v>
                </c:pt>
                <c:pt idx="55">
                  <c:v>211.57275199999998</c:v>
                </c:pt>
                <c:pt idx="56">
                  <c:v>213.28386799999998</c:v>
                </c:pt>
                <c:pt idx="57">
                  <c:v>214.92011599999998</c:v>
                </c:pt>
                <c:pt idx="58">
                  <c:v>216.47742600000004</c:v>
                </c:pt>
                <c:pt idx="59">
                  <c:v>217.95572599999997</c:v>
                </c:pt>
                <c:pt idx="60">
                  <c:v>219.35508800000002</c:v>
                </c:pt>
                <c:pt idx="61">
                  <c:v>220.67570800000001</c:v>
                </c:pt>
                <c:pt idx="62">
                  <c:v>221.912712</c:v>
                </c:pt>
                <c:pt idx="63">
                  <c:v>223.07051000000001</c:v>
                </c:pt>
                <c:pt idx="64">
                  <c:v>224.15010200000003</c:v>
                </c:pt>
                <c:pt idx="65">
                  <c:v>225.14093600000004</c:v>
                </c:pt>
                <c:pt idx="66">
                  <c:v>226.05329599999999</c:v>
                </c:pt>
                <c:pt idx="67">
                  <c:v>226.88284399999998</c:v>
                </c:pt>
                <c:pt idx="68">
                  <c:v>227.62850800000001</c:v>
                </c:pt>
                <c:pt idx="69">
                  <c:v>228.28668200000004</c:v>
                </c:pt>
                <c:pt idx="70">
                  <c:v>228.866186</c:v>
                </c:pt>
                <c:pt idx="71">
                  <c:v>229.36261000000002</c:v>
                </c:pt>
                <c:pt idx="72">
                  <c:v>229.77127600000003</c:v>
                </c:pt>
                <c:pt idx="73">
                  <c:v>230.09172000000004</c:v>
                </c:pt>
                <c:pt idx="74">
                  <c:v>230.32908400000002</c:v>
                </c:pt>
                <c:pt idx="75">
                  <c:v>230.47922600000004</c:v>
                </c:pt>
                <c:pt idx="76">
                  <c:v>230.545556</c:v>
                </c:pt>
                <c:pt idx="77">
                  <c:v>230.51925399999996</c:v>
                </c:pt>
                <c:pt idx="78">
                  <c:v>230.41040800000002</c:v>
                </c:pt>
                <c:pt idx="79">
                  <c:v>230.21801800000003</c:v>
                </c:pt>
                <c:pt idx="80">
                  <c:v>229.92785400000002</c:v>
                </c:pt>
                <c:pt idx="81">
                  <c:v>229.55541399999998</c:v>
                </c:pt>
                <c:pt idx="82">
                  <c:v>229.09375199999999</c:v>
                </c:pt>
                <c:pt idx="83">
                  <c:v>228.54367200000002</c:v>
                </c:pt>
                <c:pt idx="84">
                  <c:v>227.90617400000002</c:v>
                </c:pt>
                <c:pt idx="85">
                  <c:v>227.17404400000001</c:v>
                </c:pt>
                <c:pt idx="86">
                  <c:v>226.35844200000003</c:v>
                </c:pt>
                <c:pt idx="87">
                  <c:v>225.44774400000006</c:v>
                </c:pt>
                <c:pt idx="88">
                  <c:v>224.44762799999998</c:v>
                </c:pt>
              </c:numCache>
            </c:numRef>
          </c:xVal>
          <c:yVal>
            <c:numRef>
              <c:f>'Kraft 55 NR'!$AB$2:$AB$90</c:f>
              <c:numCache>
                <c:formatCode>General</c:formatCode>
                <c:ptCount val="89"/>
                <c:pt idx="0">
                  <c:v>270.5</c:v>
                </c:pt>
                <c:pt idx="1">
                  <c:v>270.816756</c:v>
                </c:pt>
                <c:pt idx="2">
                  <c:v>271.11003999999997</c:v>
                </c:pt>
                <c:pt idx="3">
                  <c:v>271.35335400000008</c:v>
                </c:pt>
                <c:pt idx="4">
                  <c:v>271.54919600000005</c:v>
                </c:pt>
                <c:pt idx="5">
                  <c:v>271.67674599999998</c:v>
                </c:pt>
                <c:pt idx="6">
                  <c:v>271.733092</c:v>
                </c:pt>
                <c:pt idx="7">
                  <c:v>271.70255600000002</c:v>
                </c:pt>
                <c:pt idx="8">
                  <c:v>271.56531800000005</c:v>
                </c:pt>
                <c:pt idx="9">
                  <c:v>271.33255399999996</c:v>
                </c:pt>
                <c:pt idx="10">
                  <c:v>270.97762399999999</c:v>
                </c:pt>
                <c:pt idx="11">
                  <c:v>270.51363199999997</c:v>
                </c:pt>
                <c:pt idx="12">
                  <c:v>269.92315200000002</c:v>
                </c:pt>
                <c:pt idx="13">
                  <c:v>269.20759400000003</c:v>
                </c:pt>
                <c:pt idx="14">
                  <c:v>268.36442200000005</c:v>
                </c:pt>
                <c:pt idx="15">
                  <c:v>267.39958200000001</c:v>
                </c:pt>
                <c:pt idx="16">
                  <c:v>266.302254</c:v>
                </c:pt>
                <c:pt idx="17">
                  <c:v>265.08866800000004</c:v>
                </c:pt>
                <c:pt idx="18">
                  <c:v>263.74586199999999</c:v>
                </c:pt>
                <c:pt idx="19">
                  <c:v>262.28465599999998</c:v>
                </c:pt>
                <c:pt idx="20">
                  <c:v>260.70678199999998</c:v>
                </c:pt>
                <c:pt idx="21">
                  <c:v>259.01577600000002</c:v>
                </c:pt>
                <c:pt idx="22">
                  <c:v>257.20796000000001</c:v>
                </c:pt>
                <c:pt idx="23">
                  <c:v>255.29174399999999</c:v>
                </c:pt>
                <c:pt idx="24">
                  <c:v>253.268664</c:v>
                </c:pt>
                <c:pt idx="25">
                  <c:v>251.13704199999998</c:v>
                </c:pt>
                <c:pt idx="26">
                  <c:v>248.91310800000005</c:v>
                </c:pt>
                <c:pt idx="27">
                  <c:v>246.59031000000002</c:v>
                </c:pt>
                <c:pt idx="28">
                  <c:v>244.170648</c:v>
                </c:pt>
                <c:pt idx="29">
                  <c:v>241.65512200000001</c:v>
                </c:pt>
                <c:pt idx="30">
                  <c:v>239.05682000000002</c:v>
                </c:pt>
                <c:pt idx="31">
                  <c:v>236.36765400000002</c:v>
                </c:pt>
                <c:pt idx="32">
                  <c:v>233.594302</c:v>
                </c:pt>
                <c:pt idx="33">
                  <c:v>230.73776399999997</c:v>
                </c:pt>
                <c:pt idx="34">
                  <c:v>227.80103999999997</c:v>
                </c:pt>
                <c:pt idx="35">
                  <c:v>224.78980799999999</c:v>
                </c:pt>
                <c:pt idx="36">
                  <c:v>221.700658</c:v>
                </c:pt>
                <c:pt idx="37">
                  <c:v>218.54514200000003</c:v>
                </c:pt>
                <c:pt idx="38">
                  <c:v>215.30956600000005</c:v>
                </c:pt>
                <c:pt idx="39">
                  <c:v>212.00989200000004</c:v>
                </c:pt>
                <c:pt idx="40">
                  <c:v>208.64170999999999</c:v>
                </c:pt>
                <c:pt idx="41">
                  <c:v>205.20855600000002</c:v>
                </c:pt>
                <c:pt idx="42">
                  <c:v>201.71357200000003</c:v>
                </c:pt>
                <c:pt idx="43">
                  <c:v>198.15948999999998</c:v>
                </c:pt>
                <c:pt idx="44">
                  <c:v>194.537026</c:v>
                </c:pt>
                <c:pt idx="45">
                  <c:v>190.86681999999996</c:v>
                </c:pt>
                <c:pt idx="46">
                  <c:v>187.13951600000001</c:v>
                </c:pt>
                <c:pt idx="47">
                  <c:v>183.35177600000003</c:v>
                </c:pt>
                <c:pt idx="48">
                  <c:v>179.52370400000001</c:v>
                </c:pt>
                <c:pt idx="49">
                  <c:v>175.63639200000003</c:v>
                </c:pt>
                <c:pt idx="50">
                  <c:v>171.70046399999998</c:v>
                </c:pt>
                <c:pt idx="51">
                  <c:v>167.72152600000001</c:v>
                </c:pt>
                <c:pt idx="52">
                  <c:v>163.69497200000001</c:v>
                </c:pt>
                <c:pt idx="53">
                  <c:v>159.62253399999997</c:v>
                </c:pt>
                <c:pt idx="54">
                  <c:v>155.51403199999999</c:v>
                </c:pt>
                <c:pt idx="55">
                  <c:v>151.359646</c:v>
                </c:pt>
                <c:pt idx="56">
                  <c:v>147.17587400000005</c:v>
                </c:pt>
                <c:pt idx="57">
                  <c:v>142.94280799999999</c:v>
                </c:pt>
                <c:pt idx="58">
                  <c:v>138.685766</c:v>
                </c:pt>
                <c:pt idx="59">
                  <c:v>134.38610799999998</c:v>
                </c:pt>
                <c:pt idx="60">
                  <c:v>130.06347400000001</c:v>
                </c:pt>
                <c:pt idx="61">
                  <c:v>125.70363400000001</c:v>
                </c:pt>
                <c:pt idx="62">
                  <c:v>121.31767600000001</c:v>
                </c:pt>
                <c:pt idx="63">
                  <c:v>116.905332</c:v>
                </c:pt>
                <c:pt idx="64">
                  <c:v>112.46660199999998</c:v>
                </c:pt>
                <c:pt idx="65">
                  <c:v>108.00843199999998</c:v>
                </c:pt>
                <c:pt idx="66">
                  <c:v>103.52046600000001</c:v>
                </c:pt>
                <c:pt idx="67">
                  <c:v>99.022612000000009</c:v>
                </c:pt>
                <c:pt idx="68">
                  <c:v>94.496230000000011</c:v>
                </c:pt>
                <c:pt idx="69">
                  <c:v>89.955818000000008</c:v>
                </c:pt>
                <c:pt idx="70">
                  <c:v>85.401840000000007</c:v>
                </c:pt>
                <c:pt idx="71">
                  <c:v>80.835563999999991</c:v>
                </c:pt>
                <c:pt idx="72">
                  <c:v>76.25184800000001</c:v>
                </c:pt>
                <c:pt idx="73">
                  <c:v>71.661512000000002</c:v>
                </c:pt>
                <c:pt idx="74">
                  <c:v>67.058878000000007</c:v>
                </c:pt>
                <c:pt idx="75">
                  <c:v>62.450624000000005</c:v>
                </c:pt>
                <c:pt idx="76">
                  <c:v>57.835482000000006</c:v>
                </c:pt>
                <c:pt idx="77">
                  <c:v>53.215987999999989</c:v>
                </c:pt>
                <c:pt idx="78">
                  <c:v>48.596015999999999</c:v>
                </c:pt>
                <c:pt idx="79">
                  <c:v>43.975566000000015</c:v>
                </c:pt>
                <c:pt idx="80">
                  <c:v>39.356442000000015</c:v>
                </c:pt>
                <c:pt idx="81">
                  <c:v>34.743249999999996</c:v>
                </c:pt>
                <c:pt idx="82">
                  <c:v>30.126438000000004</c:v>
                </c:pt>
                <c:pt idx="83">
                  <c:v>25.521236000000016</c:v>
                </c:pt>
                <c:pt idx="84">
                  <c:v>20.927643999999987</c:v>
                </c:pt>
                <c:pt idx="85">
                  <c:v>16.332700000000003</c:v>
                </c:pt>
                <c:pt idx="86">
                  <c:v>11.759917999999999</c:v>
                </c:pt>
                <c:pt idx="87">
                  <c:v>7.1956039999999799</c:v>
                </c:pt>
                <c:pt idx="88">
                  <c:v>2.6459000000000055</c:v>
                </c:pt>
              </c:numCache>
            </c:numRef>
          </c:yVal>
          <c:smooth val="0"/>
          <c:extLst>
            <c:ext xmlns:c16="http://schemas.microsoft.com/office/drawing/2014/chart" uri="{C3380CC4-5D6E-409C-BE32-E72D297353CC}">
              <c16:uniqueId val="{00000007-2ECF-4718-85DB-603769C4DC40}"/>
            </c:ext>
          </c:extLst>
        </c:ser>
        <c:dLbls>
          <c:showLegendKey val="0"/>
          <c:showVal val="0"/>
          <c:showCatName val="0"/>
          <c:showSerName val="0"/>
          <c:showPercent val="0"/>
          <c:showBubbleSize val="0"/>
        </c:dLbls>
        <c:axId val="70188416"/>
        <c:axId val="69874816"/>
      </c:scatterChart>
      <c:valAx>
        <c:axId val="70188416"/>
        <c:scaling>
          <c:orientation val="minMax"/>
          <c:max val="335"/>
          <c:min val="-200"/>
        </c:scaling>
        <c:delete val="0"/>
        <c:axPos val="b"/>
        <c:numFmt formatCode="General" sourceLinked="1"/>
        <c:majorTickMark val="out"/>
        <c:minorTickMark val="none"/>
        <c:tickLblPos val="nextTo"/>
        <c:crossAx val="69874816"/>
        <c:crosses val="autoZero"/>
        <c:crossBetween val="midCat"/>
      </c:valAx>
      <c:valAx>
        <c:axId val="69874816"/>
        <c:scaling>
          <c:orientation val="minMax"/>
          <c:max val="470"/>
          <c:min val="-115"/>
        </c:scaling>
        <c:delete val="0"/>
        <c:axPos val="l"/>
        <c:majorGridlines/>
        <c:numFmt formatCode="General" sourceLinked="1"/>
        <c:majorTickMark val="out"/>
        <c:minorTickMark val="none"/>
        <c:tickLblPos val="nextTo"/>
        <c:crossAx val="70188416"/>
        <c:crosses val="autoZero"/>
        <c:crossBetween val="midCat"/>
      </c:valAx>
    </c:plotArea>
    <c:legend>
      <c:legendPos val="r"/>
      <c:overlay val="0"/>
    </c:legend>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0.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hyperlink" Target="#' '!A1"/><Relationship Id="rId1" Type="http://schemas.openxmlformats.org/officeDocument/2006/relationships/image" Target="../media/image2.png"/><Relationship Id="rId6" Type="http://schemas.openxmlformats.org/officeDocument/2006/relationships/hyperlink" Target="#'     '!A1"/><Relationship Id="rId5" Type="http://schemas.openxmlformats.org/officeDocument/2006/relationships/image" Target="../media/image4.png"/><Relationship Id="rId4" Type="http://schemas.openxmlformats.org/officeDocument/2006/relationships/hyperlink" Target="#'  '!A1"/></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   '!A1"/><Relationship Id="rId1" Type="http://schemas.openxmlformats.org/officeDocument/2006/relationships/image" Target="../media/image6.wmf"/><Relationship Id="rId6" Type="http://schemas.openxmlformats.org/officeDocument/2006/relationships/image" Target="../media/image9.png"/><Relationship Id="rId5" Type="http://schemas.openxmlformats.org/officeDocument/2006/relationships/hyperlink" Target="#Home!A1"/><Relationship Id="rId4" Type="http://schemas.openxmlformats.org/officeDocument/2006/relationships/image" Target="../media/image8.png"/></Relationships>
</file>

<file path=xl/drawings/_rels/drawing32.xml.rels><?xml version="1.0" encoding="UTF-8" standalone="yes"?>
<Relationships xmlns="http://schemas.openxmlformats.org/package/2006/relationships"><Relationship Id="rId1" Type="http://schemas.openxmlformats.org/officeDocument/2006/relationships/image" Target="../media/image6.wmf"/></Relationships>
</file>

<file path=xl/drawings/_rels/drawing33.xml.rels><?xml version="1.0" encoding="UTF-8" standalone="yes"?>
<Relationships xmlns="http://schemas.openxmlformats.org/package/2006/relationships"><Relationship Id="rId1" Type="http://schemas.openxmlformats.org/officeDocument/2006/relationships/image" Target="../media/image6.wmf"/></Relationships>
</file>

<file path=xl/drawings/_rels/drawing3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    '!A1"/><Relationship Id="rId1" Type="http://schemas.openxmlformats.org/officeDocument/2006/relationships/image" Target="../media/image6.wmf"/><Relationship Id="rId6" Type="http://schemas.openxmlformats.org/officeDocument/2006/relationships/image" Target="../media/image9.png"/><Relationship Id="rId5" Type="http://schemas.openxmlformats.org/officeDocument/2006/relationships/hyperlink" Target="#Home!A1"/><Relationship Id="rId4"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      '!A1"/><Relationship Id="rId1" Type="http://schemas.openxmlformats.org/officeDocument/2006/relationships/image" Target="../media/image6.wmf"/><Relationship Id="rId6" Type="http://schemas.openxmlformats.org/officeDocument/2006/relationships/image" Target="../media/image9.png"/><Relationship Id="rId5" Type="http://schemas.openxmlformats.org/officeDocument/2006/relationships/hyperlink" Target="#Home!A1"/><Relationship Id="rId4" Type="http://schemas.openxmlformats.org/officeDocument/2006/relationships/image" Target="../media/image8.png"/></Relationships>
</file>

<file path=xl/drawings/_rels/drawing3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1.png"/><Relationship Id="rId1" Type="http://schemas.openxmlformats.org/officeDocument/2006/relationships/hyperlink" Target="#' '!A1"/><Relationship Id="rId4" Type="http://schemas.openxmlformats.org/officeDocument/2006/relationships/image" Target="../media/image9.png"/></Relationships>
</file>

<file path=xl/drawings/_rels/drawing37.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2.png"/><Relationship Id="rId1" Type="http://schemas.openxmlformats.org/officeDocument/2006/relationships/hyperlink" Target="#'  '!A1"/><Relationship Id="rId4" Type="http://schemas.openxmlformats.org/officeDocument/2006/relationships/image" Target="../media/image9.png"/></Relationships>
</file>

<file path=xl/drawings/_rels/drawing38.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11.png"/><Relationship Id="rId1" Type="http://schemas.openxmlformats.org/officeDocument/2006/relationships/hyperlink" Target="#'     '!A1"/><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76200</xdr:rowOff>
    </xdr:from>
    <xdr:to>
      <xdr:col>33</xdr:col>
      <xdr:colOff>571500</xdr:colOff>
      <xdr:row>18</xdr:row>
      <xdr:rowOff>152400</xdr:rowOff>
    </xdr:to>
    <xdr:graphicFrame macro="">
      <xdr:nvGraphicFramePr>
        <xdr:cNvPr id="4" name="Diagramm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476248</xdr:colOff>
      <xdr:row>1</xdr:row>
      <xdr:rowOff>0</xdr:rowOff>
    </xdr:from>
    <xdr:to>
      <xdr:col>20</xdr:col>
      <xdr:colOff>142875</xdr:colOff>
      <xdr:row>21</xdr:row>
      <xdr:rowOff>19050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466726</xdr:colOff>
      <xdr:row>21</xdr:row>
      <xdr:rowOff>161925</xdr:rowOff>
    </xdr:from>
    <xdr:to>
      <xdr:col>20</xdr:col>
      <xdr:colOff>161926</xdr:colOff>
      <xdr:row>42</xdr:row>
      <xdr:rowOff>28575</xdr:rowOff>
    </xdr:to>
    <xdr:graphicFrame macro="">
      <xdr:nvGraphicFramePr>
        <xdr:cNvPr id="3" name="Diagramm 2">
          <a:extLst>
            <a:ext uri="{FF2B5EF4-FFF2-40B4-BE49-F238E27FC236}">
              <a16:creationId xmlns:a16="http://schemas.microsoft.com/office/drawing/2014/main" id="{87CF3BFC-B8E5-488D-A15A-2DD5EFC68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91234426-A7BC-4B1C-9881-A865EC7B6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76199</xdr:rowOff>
    </xdr:from>
    <xdr:to>
      <xdr:col>33</xdr:col>
      <xdr:colOff>571500</xdr:colOff>
      <xdr:row>22</xdr:row>
      <xdr:rowOff>142874</xdr:rowOff>
    </xdr:to>
    <xdr:graphicFrame macro="">
      <xdr:nvGraphicFramePr>
        <xdr:cNvPr id="3" name="Diagramm 2">
          <a:extLst>
            <a:ext uri="{FF2B5EF4-FFF2-40B4-BE49-F238E27FC236}">
              <a16:creationId xmlns:a16="http://schemas.microsoft.com/office/drawing/2014/main" id="{291903B5-8EC4-49EA-B78D-14FBE24EE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114299</xdr:colOff>
      <xdr:row>1</xdr:row>
      <xdr:rowOff>171449</xdr:rowOff>
    </xdr:from>
    <xdr:to>
      <xdr:col>19</xdr:col>
      <xdr:colOff>752475</xdr:colOff>
      <xdr:row>19</xdr:row>
      <xdr:rowOff>76200</xdr:rowOff>
    </xdr:to>
    <xdr:graphicFrame macro="">
      <xdr:nvGraphicFramePr>
        <xdr:cNvPr id="2" name="Diagramm 1">
          <a:extLst>
            <a:ext uri="{FF2B5EF4-FFF2-40B4-BE49-F238E27FC236}">
              <a16:creationId xmlns:a16="http://schemas.microsoft.com/office/drawing/2014/main" id="{AFA0D8D0-F6CC-489C-ADD6-F45A19186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104775</xdr:colOff>
      <xdr:row>19</xdr:row>
      <xdr:rowOff>161925</xdr:rowOff>
    </xdr:from>
    <xdr:to>
      <xdr:col>19</xdr:col>
      <xdr:colOff>742951</xdr:colOff>
      <xdr:row>37</xdr:row>
      <xdr:rowOff>47626</xdr:rowOff>
    </xdr:to>
    <xdr:graphicFrame macro="">
      <xdr:nvGraphicFramePr>
        <xdr:cNvPr id="3" name="Diagramm 2">
          <a:extLst>
            <a:ext uri="{FF2B5EF4-FFF2-40B4-BE49-F238E27FC236}">
              <a16:creationId xmlns:a16="http://schemas.microsoft.com/office/drawing/2014/main" id="{C9BEC6D3-C179-498E-A3C8-25FF56B30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114299</xdr:colOff>
      <xdr:row>1</xdr:row>
      <xdr:rowOff>171449</xdr:rowOff>
    </xdr:from>
    <xdr:to>
      <xdr:col>19</xdr:col>
      <xdr:colOff>752475</xdr:colOff>
      <xdr:row>19</xdr:row>
      <xdr:rowOff>76200</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104775</xdr:colOff>
      <xdr:row>19</xdr:row>
      <xdr:rowOff>161925</xdr:rowOff>
    </xdr:from>
    <xdr:to>
      <xdr:col>19</xdr:col>
      <xdr:colOff>742951</xdr:colOff>
      <xdr:row>37</xdr:row>
      <xdr:rowOff>47626</xdr:rowOff>
    </xdr:to>
    <xdr:graphicFrame macro="">
      <xdr:nvGraphicFramePr>
        <xdr:cNvPr id="3" name="Diagramm 2">
          <a:extLst>
            <a:ext uri="{FF2B5EF4-FFF2-40B4-BE49-F238E27FC236}">
              <a16:creationId xmlns:a16="http://schemas.microsoft.com/office/drawing/2014/main" id="{D63D8385-C2F1-43FE-8A50-6362ADABE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114299</xdr:colOff>
      <xdr:row>1</xdr:row>
      <xdr:rowOff>171449</xdr:rowOff>
    </xdr:from>
    <xdr:to>
      <xdr:col>19</xdr:col>
      <xdr:colOff>752475</xdr:colOff>
      <xdr:row>19</xdr:row>
      <xdr:rowOff>76200</xdr:rowOff>
    </xdr:to>
    <xdr:graphicFrame macro="">
      <xdr:nvGraphicFramePr>
        <xdr:cNvPr id="2" name="Diagramm 1">
          <a:extLst>
            <a:ext uri="{FF2B5EF4-FFF2-40B4-BE49-F238E27FC236}">
              <a16:creationId xmlns:a16="http://schemas.microsoft.com/office/drawing/2014/main" id="{B22C3BBE-E3E3-4ACC-9FD3-7669C3DE2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95250</xdr:colOff>
      <xdr:row>19</xdr:row>
      <xdr:rowOff>152400</xdr:rowOff>
    </xdr:from>
    <xdr:to>
      <xdr:col>19</xdr:col>
      <xdr:colOff>733426</xdr:colOff>
      <xdr:row>37</xdr:row>
      <xdr:rowOff>38101</xdr:rowOff>
    </xdr:to>
    <xdr:graphicFrame macro="">
      <xdr:nvGraphicFramePr>
        <xdr:cNvPr id="3" name="Diagramm 2">
          <a:extLst>
            <a:ext uri="{FF2B5EF4-FFF2-40B4-BE49-F238E27FC236}">
              <a16:creationId xmlns:a16="http://schemas.microsoft.com/office/drawing/2014/main" id="{A7EE6942-BDA1-46A8-89A0-5D438E1DB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76199</xdr:rowOff>
    </xdr:from>
    <xdr:to>
      <xdr:col>33</xdr:col>
      <xdr:colOff>571500</xdr:colOff>
      <xdr:row>22</xdr:row>
      <xdr:rowOff>142874</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8DDE2DEA-8C2F-4368-B968-9A2534AB1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76199</xdr:rowOff>
    </xdr:from>
    <xdr:to>
      <xdr:col>33</xdr:col>
      <xdr:colOff>571500</xdr:colOff>
      <xdr:row>22</xdr:row>
      <xdr:rowOff>142874</xdr:rowOff>
    </xdr:to>
    <xdr:graphicFrame macro="">
      <xdr:nvGraphicFramePr>
        <xdr:cNvPr id="3" name="Diagramm 2">
          <a:extLst>
            <a:ext uri="{FF2B5EF4-FFF2-40B4-BE49-F238E27FC236}">
              <a16:creationId xmlns:a16="http://schemas.microsoft.com/office/drawing/2014/main" id="{884EE51E-EDB7-4E53-8949-A502BBD66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638173</xdr:colOff>
      <xdr:row>0</xdr:row>
      <xdr:rowOff>114300</xdr:rowOff>
    </xdr:from>
    <xdr:to>
      <xdr:col>19</xdr:col>
      <xdr:colOff>571500</xdr:colOff>
      <xdr:row>20</xdr:row>
      <xdr:rowOff>133350</xdr:rowOff>
    </xdr:to>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638175</xdr:colOff>
      <xdr:row>21</xdr:row>
      <xdr:rowOff>0</xdr:rowOff>
    </xdr:from>
    <xdr:to>
      <xdr:col>19</xdr:col>
      <xdr:colOff>571500</xdr:colOff>
      <xdr:row>41</xdr:row>
      <xdr:rowOff>38100</xdr:rowOff>
    </xdr:to>
    <xdr:graphicFrame macro="">
      <xdr:nvGraphicFramePr>
        <xdr:cNvPr id="3" name="Diagramm 2">
          <a:extLst>
            <a:ext uri="{FF2B5EF4-FFF2-40B4-BE49-F238E27FC236}">
              <a16:creationId xmlns:a16="http://schemas.microsoft.com/office/drawing/2014/main" id="{F86F61AF-022D-4A66-8094-6B4E41249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638173</xdr:colOff>
      <xdr:row>0</xdr:row>
      <xdr:rowOff>114300</xdr:rowOff>
    </xdr:from>
    <xdr:to>
      <xdr:col>19</xdr:col>
      <xdr:colOff>571500</xdr:colOff>
      <xdr:row>20</xdr:row>
      <xdr:rowOff>133350</xdr:rowOff>
    </xdr:to>
    <xdr:graphicFrame macro="">
      <xdr:nvGraphicFramePr>
        <xdr:cNvPr id="2" name="Diagramm 1">
          <a:extLst>
            <a:ext uri="{FF2B5EF4-FFF2-40B4-BE49-F238E27FC236}">
              <a16:creationId xmlns:a16="http://schemas.microsoft.com/office/drawing/2014/main" id="{BD69845D-738E-4627-AE18-58480D56D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619125</xdr:colOff>
      <xdr:row>21</xdr:row>
      <xdr:rowOff>47625</xdr:rowOff>
    </xdr:from>
    <xdr:to>
      <xdr:col>19</xdr:col>
      <xdr:colOff>552450</xdr:colOff>
      <xdr:row>41</xdr:row>
      <xdr:rowOff>85725</xdr:rowOff>
    </xdr:to>
    <xdr:graphicFrame macro="">
      <xdr:nvGraphicFramePr>
        <xdr:cNvPr id="3" name="Diagramm 2">
          <a:extLst>
            <a:ext uri="{FF2B5EF4-FFF2-40B4-BE49-F238E27FC236}">
              <a16:creationId xmlns:a16="http://schemas.microsoft.com/office/drawing/2014/main" id="{02200EA7-F374-4798-B519-72496DBABC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76199</xdr:rowOff>
    </xdr:from>
    <xdr:to>
      <xdr:col>33</xdr:col>
      <xdr:colOff>571500</xdr:colOff>
      <xdr:row>22</xdr:row>
      <xdr:rowOff>142874</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9939232A-7208-47B3-B9B0-C3BE2393A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76200</xdr:rowOff>
    </xdr:from>
    <xdr:to>
      <xdr:col>33</xdr:col>
      <xdr:colOff>571500</xdr:colOff>
      <xdr:row>18</xdr:row>
      <xdr:rowOff>152400</xdr:rowOff>
    </xdr:to>
    <xdr:graphicFrame macro="">
      <xdr:nvGraphicFramePr>
        <xdr:cNvPr id="3" name="Diagramm 2">
          <a:extLst>
            <a:ext uri="{FF2B5EF4-FFF2-40B4-BE49-F238E27FC236}">
              <a16:creationId xmlns:a16="http://schemas.microsoft.com/office/drawing/2014/main" id="{9489F8A0-58D2-4AE7-BA20-BB60A2E19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133350</xdr:colOff>
      <xdr:row>24</xdr:row>
      <xdr:rowOff>123825</xdr:rowOff>
    </xdr:from>
    <xdr:to>
      <xdr:col>21</xdr:col>
      <xdr:colOff>723900</xdr:colOff>
      <xdr:row>65</xdr:row>
      <xdr:rowOff>0</xdr:rowOff>
    </xdr:to>
    <xdr:graphicFrame macro="">
      <xdr:nvGraphicFramePr>
        <xdr:cNvPr id="2" name="Diagramm 1">
          <a:extLst>
            <a:ext uri="{FF2B5EF4-FFF2-40B4-BE49-F238E27FC236}">
              <a16:creationId xmlns:a16="http://schemas.microsoft.com/office/drawing/2014/main" id="{FB0AD726-F670-4C58-BB88-6FCA3B5D1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133350</xdr:colOff>
      <xdr:row>24</xdr:row>
      <xdr:rowOff>123825</xdr:rowOff>
    </xdr:from>
    <xdr:to>
      <xdr:col>21</xdr:col>
      <xdr:colOff>723900</xdr:colOff>
      <xdr:row>65</xdr:row>
      <xdr:rowOff>0</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581025</xdr:colOff>
      <xdr:row>30</xdr:row>
      <xdr:rowOff>161925</xdr:rowOff>
    </xdr:from>
    <xdr:to>
      <xdr:col>20</xdr:col>
      <xdr:colOff>66675</xdr:colOff>
      <xdr:row>61</xdr:row>
      <xdr:rowOff>28575</xdr:rowOff>
    </xdr:to>
    <xdr:graphicFrame macro="">
      <xdr:nvGraphicFramePr>
        <xdr:cNvPr id="2" name="Diagramm 1">
          <a:extLst>
            <a:ext uri="{FF2B5EF4-FFF2-40B4-BE49-F238E27FC236}">
              <a16:creationId xmlns:a16="http://schemas.microsoft.com/office/drawing/2014/main" id="{167075DE-BB1D-4ACD-B3C5-AAFA2F335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581025</xdr:colOff>
      <xdr:row>30</xdr:row>
      <xdr:rowOff>161925</xdr:rowOff>
    </xdr:from>
    <xdr:to>
      <xdr:col>20</xdr:col>
      <xdr:colOff>66675</xdr:colOff>
      <xdr:row>61</xdr:row>
      <xdr:rowOff>28575</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133350</xdr:colOff>
      <xdr:row>24</xdr:row>
      <xdr:rowOff>123825</xdr:rowOff>
    </xdr:from>
    <xdr:to>
      <xdr:col>21</xdr:col>
      <xdr:colOff>723900</xdr:colOff>
      <xdr:row>65</xdr:row>
      <xdr:rowOff>0</xdr:rowOff>
    </xdr:to>
    <xdr:graphicFrame macro="">
      <xdr:nvGraphicFramePr>
        <xdr:cNvPr id="2" name="Diagramm 1">
          <a:extLst>
            <a:ext uri="{FF2B5EF4-FFF2-40B4-BE49-F238E27FC236}">
              <a16:creationId xmlns:a16="http://schemas.microsoft.com/office/drawing/2014/main" id="{34B566C5-1D83-406D-AE04-43144D733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581025</xdr:colOff>
      <xdr:row>30</xdr:row>
      <xdr:rowOff>161925</xdr:rowOff>
    </xdr:from>
    <xdr:to>
      <xdr:col>20</xdr:col>
      <xdr:colOff>66675</xdr:colOff>
      <xdr:row>61</xdr:row>
      <xdr:rowOff>28575</xdr:rowOff>
    </xdr:to>
    <xdr:graphicFrame macro="">
      <xdr:nvGraphicFramePr>
        <xdr:cNvPr id="2" name="Diagramm 1">
          <a:extLst>
            <a:ext uri="{FF2B5EF4-FFF2-40B4-BE49-F238E27FC236}">
              <a16:creationId xmlns:a16="http://schemas.microsoft.com/office/drawing/2014/main" id="{FF9702BD-095C-4A6C-9426-E40D80D37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476248</xdr:colOff>
      <xdr:row>1</xdr:row>
      <xdr:rowOff>0</xdr:rowOff>
    </xdr:from>
    <xdr:to>
      <xdr:col>20</xdr:col>
      <xdr:colOff>142875</xdr:colOff>
      <xdr:row>21</xdr:row>
      <xdr:rowOff>19050</xdr:rowOff>
    </xdr:to>
    <xdr:graphicFrame macro="">
      <xdr:nvGraphicFramePr>
        <xdr:cNvPr id="2" name="Diagramm 1">
          <a:extLst>
            <a:ext uri="{FF2B5EF4-FFF2-40B4-BE49-F238E27FC236}">
              <a16:creationId xmlns:a16="http://schemas.microsoft.com/office/drawing/2014/main" id="{4220EE70-D9FF-457B-AA29-77C206540D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447676</xdr:colOff>
      <xdr:row>21</xdr:row>
      <xdr:rowOff>57150</xdr:rowOff>
    </xdr:from>
    <xdr:to>
      <xdr:col>20</xdr:col>
      <xdr:colOff>142876</xdr:colOff>
      <xdr:row>41</xdr:row>
      <xdr:rowOff>95250</xdr:rowOff>
    </xdr:to>
    <xdr:graphicFrame macro="">
      <xdr:nvGraphicFramePr>
        <xdr:cNvPr id="3" name="Diagramm 2">
          <a:extLst>
            <a:ext uri="{FF2B5EF4-FFF2-40B4-BE49-F238E27FC236}">
              <a16:creationId xmlns:a16="http://schemas.microsoft.com/office/drawing/2014/main" id="{F7CC6158-6E5B-4F12-898F-84CF7CCC6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190500</xdr:colOff>
      <xdr:row>0</xdr:row>
      <xdr:rowOff>76200</xdr:rowOff>
    </xdr:from>
    <xdr:to>
      <xdr:col>19</xdr:col>
      <xdr:colOff>1800225</xdr:colOff>
      <xdr:row>43</xdr:row>
      <xdr:rowOff>76200</xdr:rowOff>
    </xdr:to>
    <xdr:graphicFrame macro="">
      <xdr:nvGraphicFramePr>
        <xdr:cNvPr id="2" name="Diagramm 1">
          <a:extLst>
            <a:ext uri="{FF2B5EF4-FFF2-40B4-BE49-F238E27FC236}">
              <a16:creationId xmlns:a16="http://schemas.microsoft.com/office/drawing/2014/main" id="{A23AC6CA-1FAD-4EDA-948F-B2E1F6612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1447800</xdr:colOff>
      <xdr:row>23</xdr:row>
      <xdr:rowOff>47625</xdr:rowOff>
    </xdr:from>
    <xdr:to>
      <xdr:col>6</xdr:col>
      <xdr:colOff>38099</xdr:colOff>
      <xdr:row>54</xdr:row>
      <xdr:rowOff>101087</xdr:rowOff>
    </xdr:to>
    <xdr:pic>
      <xdr:nvPicPr>
        <xdr:cNvPr id="3" name="Grafik 2" descr="Grafik8.jpg">
          <a:extLst>
            <a:ext uri="{FF2B5EF4-FFF2-40B4-BE49-F238E27FC236}">
              <a16:creationId xmlns:a16="http://schemas.microsoft.com/office/drawing/2014/main" id="{9F984617-86E9-411C-9F38-121C8C75B363}"/>
            </a:ext>
          </a:extLst>
        </xdr:cNvPr>
        <xdr:cNvPicPr>
          <a:picLocks noChangeAspect="1"/>
        </xdr:cNvPicPr>
      </xdr:nvPicPr>
      <xdr:blipFill>
        <a:blip xmlns:r="http://schemas.openxmlformats.org/officeDocument/2006/relationships" r:embed="rId2" cstate="print"/>
        <a:stretch>
          <a:fillRect/>
        </a:stretch>
      </xdr:blipFill>
      <xdr:spPr>
        <a:xfrm>
          <a:off x="1447800" y="4448175"/>
          <a:ext cx="4267199" cy="536841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390525</xdr:colOff>
      <xdr:row>0</xdr:row>
      <xdr:rowOff>104775</xdr:rowOff>
    </xdr:from>
    <xdr:to>
      <xdr:col>19</xdr:col>
      <xdr:colOff>2000250</xdr:colOff>
      <xdr:row>43</xdr:row>
      <xdr:rowOff>104775</xdr:rowOff>
    </xdr:to>
    <xdr:graphicFrame macro="">
      <xdr:nvGraphicFramePr>
        <xdr:cNvPr id="2" name="Diagramm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1447800</xdr:colOff>
      <xdr:row>23</xdr:row>
      <xdr:rowOff>47625</xdr:rowOff>
    </xdr:from>
    <xdr:to>
      <xdr:col>6</xdr:col>
      <xdr:colOff>38099</xdr:colOff>
      <xdr:row>54</xdr:row>
      <xdr:rowOff>101087</xdr:rowOff>
    </xdr:to>
    <xdr:pic>
      <xdr:nvPicPr>
        <xdr:cNvPr id="17" name="Grafik 16" descr="Grafik8.jpg">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2" cstate="print"/>
        <a:stretch>
          <a:fillRect/>
        </a:stretch>
      </xdr:blipFill>
      <xdr:spPr>
        <a:xfrm>
          <a:off x="1447800" y="4295775"/>
          <a:ext cx="4267199" cy="536841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200025</xdr:colOff>
      <xdr:row>4</xdr:row>
      <xdr:rowOff>19050</xdr:rowOff>
    </xdr:from>
    <xdr:to>
      <xdr:col>19</xdr:col>
      <xdr:colOff>1809750</xdr:colOff>
      <xdr:row>47</xdr:row>
      <xdr:rowOff>19050</xdr:rowOff>
    </xdr:to>
    <xdr:graphicFrame macro="">
      <xdr:nvGraphicFramePr>
        <xdr:cNvPr id="2" name="Diagramm 1">
          <a:extLst>
            <a:ext uri="{FF2B5EF4-FFF2-40B4-BE49-F238E27FC236}">
              <a16:creationId xmlns:a16="http://schemas.microsoft.com/office/drawing/2014/main" id="{629A4556-5055-4B64-B170-6C660B19F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1447800</xdr:colOff>
      <xdr:row>23</xdr:row>
      <xdr:rowOff>47625</xdr:rowOff>
    </xdr:from>
    <xdr:to>
      <xdr:col>6</xdr:col>
      <xdr:colOff>38099</xdr:colOff>
      <xdr:row>54</xdr:row>
      <xdr:rowOff>101087</xdr:rowOff>
    </xdr:to>
    <xdr:pic>
      <xdr:nvPicPr>
        <xdr:cNvPr id="3" name="Grafik 2" descr="Grafik8.jpg">
          <a:extLst>
            <a:ext uri="{FF2B5EF4-FFF2-40B4-BE49-F238E27FC236}">
              <a16:creationId xmlns:a16="http://schemas.microsoft.com/office/drawing/2014/main" id="{29BC51E3-717F-4ED5-A9C4-BA049EC151D9}"/>
            </a:ext>
          </a:extLst>
        </xdr:cNvPr>
        <xdr:cNvPicPr>
          <a:picLocks noChangeAspect="1"/>
        </xdr:cNvPicPr>
      </xdr:nvPicPr>
      <xdr:blipFill>
        <a:blip xmlns:r="http://schemas.openxmlformats.org/officeDocument/2006/relationships" r:embed="rId2" cstate="print"/>
        <a:stretch>
          <a:fillRect/>
        </a:stretch>
      </xdr:blipFill>
      <xdr:spPr>
        <a:xfrm>
          <a:off x="1447800" y="4448175"/>
          <a:ext cx="4267199" cy="53684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666750</xdr:colOff>
      <xdr:row>0</xdr:row>
      <xdr:rowOff>161925</xdr:rowOff>
    </xdr:from>
    <xdr:to>
      <xdr:col>18</xdr:col>
      <xdr:colOff>495300</xdr:colOff>
      <xdr:row>21</xdr:row>
      <xdr:rowOff>66675</xdr:rowOff>
    </xdr:to>
    <xdr:graphicFrame macro="">
      <xdr:nvGraphicFramePr>
        <xdr:cNvPr id="2" name="Diagramm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647700</xdr:colOff>
      <xdr:row>21</xdr:row>
      <xdr:rowOff>123825</xdr:rowOff>
    </xdr:from>
    <xdr:to>
      <xdr:col>18</xdr:col>
      <xdr:colOff>514350</xdr:colOff>
      <xdr:row>42</xdr:row>
      <xdr:rowOff>47625</xdr:rowOff>
    </xdr:to>
    <xdr:graphicFrame macro="">
      <xdr:nvGraphicFramePr>
        <xdr:cNvPr id="5" name="Diagramm 4">
          <a:extLst>
            <a:ext uri="{FF2B5EF4-FFF2-40B4-BE49-F238E27FC236}">
              <a16:creationId xmlns:a16="http://schemas.microsoft.com/office/drawing/2014/main" id="{916BF6C0-5A12-4112-8A39-83B2295C2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57981</xdr:rowOff>
    </xdr:from>
    <xdr:to>
      <xdr:col>11</xdr:col>
      <xdr:colOff>933864</xdr:colOff>
      <xdr:row>3</xdr:row>
      <xdr:rowOff>138312</xdr:rowOff>
    </xdr:to>
    <xdr:pic>
      <xdr:nvPicPr>
        <xdr:cNvPr id="2" name="ooImg_1637880513">
          <a:extLst>
            <a:ext uri="{FF2B5EF4-FFF2-40B4-BE49-F238E27FC236}">
              <a16:creationId xmlns:a16="http://schemas.microsoft.com/office/drawing/2014/main" id="{81E5FBC6-036D-4F2F-84B8-4FB5F24B642F}"/>
            </a:ext>
          </a:extLst>
        </xdr:cNvPr>
        <xdr:cNvPicPr/>
      </xdr:nvPicPr>
      <xdr:blipFill>
        <a:blip xmlns:r="http://schemas.openxmlformats.org/officeDocument/2006/relationships" r:embed="rId1"/>
        <a:stretch>
          <a:fillRect/>
        </a:stretch>
      </xdr:blipFill>
      <xdr:spPr>
        <a:xfrm>
          <a:off x="0" y="57981"/>
          <a:ext cx="9900202" cy="577288"/>
        </a:xfrm>
        <a:prstGeom prst="rect">
          <a:avLst/>
        </a:prstGeom>
      </xdr:spPr>
    </xdr:pic>
    <xdr:clientData/>
  </xdr:twoCellAnchor>
  <xdr:twoCellAnchor editAs="oneCell">
    <xdr:from>
      <xdr:col>0</xdr:col>
      <xdr:colOff>314326</xdr:colOff>
      <xdr:row>6</xdr:row>
      <xdr:rowOff>123825</xdr:rowOff>
    </xdr:from>
    <xdr:to>
      <xdr:col>11</xdr:col>
      <xdr:colOff>438150</xdr:colOff>
      <xdr:row>9</xdr:row>
      <xdr:rowOff>214932</xdr:rowOff>
    </xdr:to>
    <xdr:pic>
      <xdr:nvPicPr>
        <xdr:cNvPr id="4" name="Grafik 3">
          <a:hlinkClick xmlns:r="http://schemas.openxmlformats.org/officeDocument/2006/relationships" r:id="rId2"/>
          <a:extLst>
            <a:ext uri="{FF2B5EF4-FFF2-40B4-BE49-F238E27FC236}">
              <a16:creationId xmlns:a16="http://schemas.microsoft.com/office/drawing/2014/main" id="{23BE7CB8-370C-4AA7-9B5F-65D77CF42C90}"/>
            </a:ext>
          </a:extLst>
        </xdr:cNvPr>
        <xdr:cNvPicPr>
          <a:picLocks noChangeAspect="1"/>
        </xdr:cNvPicPr>
      </xdr:nvPicPr>
      <xdr:blipFill rotWithShape="1">
        <a:blip xmlns:r="http://schemas.openxmlformats.org/officeDocument/2006/relationships" r:embed="rId3"/>
        <a:srcRect l="-2211" t="-13934" r="-42035" b="-17162"/>
        <a:stretch/>
      </xdr:blipFill>
      <xdr:spPr>
        <a:xfrm>
          <a:off x="314326" y="1428750"/>
          <a:ext cx="9086849" cy="1062657"/>
        </a:xfrm>
        <a:prstGeom prst="rect">
          <a:avLst/>
        </a:prstGeom>
        <a:ln w="25400">
          <a:solidFill>
            <a:schemeClr val="tx1"/>
          </a:solidFill>
        </a:ln>
      </xdr:spPr>
    </xdr:pic>
    <xdr:clientData/>
  </xdr:twoCellAnchor>
  <xdr:twoCellAnchor editAs="oneCell">
    <xdr:from>
      <xdr:col>0</xdr:col>
      <xdr:colOff>304800</xdr:colOff>
      <xdr:row>10</xdr:row>
      <xdr:rowOff>85725</xdr:rowOff>
    </xdr:from>
    <xdr:to>
      <xdr:col>11</xdr:col>
      <xdr:colOff>438150</xdr:colOff>
      <xdr:row>13</xdr:row>
      <xdr:rowOff>190500</xdr:rowOff>
    </xdr:to>
    <xdr:pic>
      <xdr:nvPicPr>
        <xdr:cNvPr id="5" name="Grafik 4">
          <a:hlinkClick xmlns:r="http://schemas.openxmlformats.org/officeDocument/2006/relationships" r:id="rId4"/>
          <a:extLst>
            <a:ext uri="{FF2B5EF4-FFF2-40B4-BE49-F238E27FC236}">
              <a16:creationId xmlns:a16="http://schemas.microsoft.com/office/drawing/2014/main" id="{F30CDB13-9151-43F7-BA4B-F1D7E3D5E79D}"/>
            </a:ext>
          </a:extLst>
        </xdr:cNvPr>
        <xdr:cNvPicPr>
          <a:picLocks noChangeAspect="1"/>
        </xdr:cNvPicPr>
      </xdr:nvPicPr>
      <xdr:blipFill rotWithShape="1">
        <a:blip xmlns:r="http://schemas.openxmlformats.org/officeDocument/2006/relationships" r:embed="rId5"/>
        <a:srcRect l="-1921" t="-13816" r="2" b="-14146"/>
        <a:stretch/>
      </xdr:blipFill>
      <xdr:spPr>
        <a:xfrm>
          <a:off x="304800" y="2686050"/>
          <a:ext cx="9096375" cy="1085850"/>
        </a:xfrm>
        <a:prstGeom prst="rect">
          <a:avLst/>
        </a:prstGeom>
        <a:ln w="25400">
          <a:solidFill>
            <a:schemeClr val="tx1"/>
          </a:solidFill>
        </a:ln>
      </xdr:spPr>
    </xdr:pic>
    <xdr:clientData/>
  </xdr:twoCellAnchor>
  <xdr:twoCellAnchor editAs="oneCell">
    <xdr:from>
      <xdr:col>0</xdr:col>
      <xdr:colOff>295275</xdr:colOff>
      <xdr:row>14</xdr:row>
      <xdr:rowOff>28575</xdr:rowOff>
    </xdr:from>
    <xdr:to>
      <xdr:col>11</xdr:col>
      <xdr:colOff>457200</xdr:colOff>
      <xdr:row>18</xdr:row>
      <xdr:rowOff>43586</xdr:rowOff>
    </xdr:to>
    <xdr:pic>
      <xdr:nvPicPr>
        <xdr:cNvPr id="6" name="Grafik 5">
          <a:hlinkClick xmlns:r="http://schemas.openxmlformats.org/officeDocument/2006/relationships" r:id="rId6"/>
          <a:extLst>
            <a:ext uri="{FF2B5EF4-FFF2-40B4-BE49-F238E27FC236}">
              <a16:creationId xmlns:a16="http://schemas.microsoft.com/office/drawing/2014/main" id="{8EB86DBC-5050-4EF2-BF61-0095845BD1C4}"/>
            </a:ext>
          </a:extLst>
        </xdr:cNvPr>
        <xdr:cNvPicPr>
          <a:picLocks noChangeAspect="1"/>
        </xdr:cNvPicPr>
      </xdr:nvPicPr>
      <xdr:blipFill>
        <a:blip xmlns:r="http://schemas.openxmlformats.org/officeDocument/2006/relationships" r:embed="rId7"/>
        <a:stretch>
          <a:fillRect/>
        </a:stretch>
      </xdr:blipFill>
      <xdr:spPr>
        <a:xfrm>
          <a:off x="295275" y="3933825"/>
          <a:ext cx="9124950" cy="1100861"/>
        </a:xfrm>
        <a:prstGeom prst="rect">
          <a:avLst/>
        </a:prstGeom>
        <a:ln w="25400">
          <a:solidFill>
            <a:schemeClr val="tx1"/>
          </a:solid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0</xdr:row>
      <xdr:rowOff>0</xdr:rowOff>
    </xdr:from>
    <xdr:to>
      <xdr:col>8</xdr:col>
      <xdr:colOff>76200</xdr:colOff>
      <xdr:row>32</xdr:row>
      <xdr:rowOff>180975</xdr:rowOff>
    </xdr:to>
    <xdr:pic>
      <xdr:nvPicPr>
        <xdr:cNvPr id="4" name="Grafik 0" descr="GSA GP09 Grosseinbau.eps">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6134100" cy="846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6951</xdr:colOff>
      <xdr:row>4</xdr:row>
      <xdr:rowOff>23426</xdr:rowOff>
    </xdr:from>
    <xdr:to>
      <xdr:col>10</xdr:col>
      <xdr:colOff>552257</xdr:colOff>
      <xdr:row>5</xdr:row>
      <xdr:rowOff>206644</xdr:rowOff>
    </xdr:to>
    <xdr:pic>
      <xdr:nvPicPr>
        <xdr:cNvPr id="6" name="Grafik 5">
          <a:hlinkClick xmlns:r="http://schemas.openxmlformats.org/officeDocument/2006/relationships" r:id="rId2"/>
          <a:extLst>
            <a:ext uri="{FF2B5EF4-FFF2-40B4-BE49-F238E27FC236}">
              <a16:creationId xmlns:a16="http://schemas.microsoft.com/office/drawing/2014/main" id="{3894CCF3-D209-48AC-97F1-2E5BABF8BA13}"/>
            </a:ext>
          </a:extLst>
        </xdr:cNvPr>
        <xdr:cNvPicPr>
          <a:picLocks noChangeAspect="1"/>
        </xdr:cNvPicPr>
      </xdr:nvPicPr>
      <xdr:blipFill rotWithShape="1">
        <a:blip xmlns:r="http://schemas.openxmlformats.org/officeDocument/2006/relationships" r:embed="rId3"/>
        <a:srcRect l="-5919" t="13752" r="-5129" b="29869"/>
        <a:stretch/>
      </xdr:blipFill>
      <xdr:spPr>
        <a:xfrm>
          <a:off x="6864951" y="911350"/>
          <a:ext cx="2860365" cy="402777"/>
        </a:xfrm>
        <a:prstGeom prst="rect">
          <a:avLst/>
        </a:prstGeom>
      </xdr:spPr>
    </xdr:pic>
    <xdr:clientData/>
  </xdr:twoCellAnchor>
  <xdr:twoCellAnchor editAs="oneCell">
    <xdr:from>
      <xdr:col>12</xdr:col>
      <xdr:colOff>304800</xdr:colOff>
      <xdr:row>15</xdr:row>
      <xdr:rowOff>219075</xdr:rowOff>
    </xdr:from>
    <xdr:to>
      <xdr:col>13</xdr:col>
      <xdr:colOff>512929</xdr:colOff>
      <xdr:row>18</xdr:row>
      <xdr:rowOff>78570</xdr:rowOff>
    </xdr:to>
    <xdr:pic>
      <xdr:nvPicPr>
        <xdr:cNvPr id="7" name="Grafik 6">
          <a:hlinkClick xmlns:r="http://schemas.openxmlformats.org/officeDocument/2006/relationships" r:id="rId2"/>
          <a:extLst>
            <a:ext uri="{FF2B5EF4-FFF2-40B4-BE49-F238E27FC236}">
              <a16:creationId xmlns:a16="http://schemas.microsoft.com/office/drawing/2014/main" id="{C3B7FD39-302A-42C6-9357-51AE60DDB4C7}"/>
            </a:ext>
          </a:extLst>
        </xdr:cNvPr>
        <xdr:cNvPicPr>
          <a:picLocks noChangeAspect="1"/>
        </xdr:cNvPicPr>
      </xdr:nvPicPr>
      <xdr:blipFill>
        <a:blip xmlns:r="http://schemas.openxmlformats.org/officeDocument/2006/relationships" r:embed="rId4"/>
        <a:stretch>
          <a:fillRect/>
        </a:stretch>
      </xdr:blipFill>
      <xdr:spPr>
        <a:xfrm>
          <a:off x="11020425" y="3600450"/>
          <a:ext cx="522454" cy="526245"/>
        </a:xfrm>
        <a:prstGeom prst="rect">
          <a:avLst/>
        </a:prstGeom>
      </xdr:spPr>
    </xdr:pic>
    <xdr:clientData/>
  </xdr:twoCellAnchor>
  <xdr:twoCellAnchor editAs="oneCell">
    <xdr:from>
      <xdr:col>12</xdr:col>
      <xdr:colOff>247650</xdr:colOff>
      <xdr:row>29</xdr:row>
      <xdr:rowOff>0</xdr:rowOff>
    </xdr:from>
    <xdr:to>
      <xdr:col>13</xdr:col>
      <xdr:colOff>455779</xdr:colOff>
      <xdr:row>30</xdr:row>
      <xdr:rowOff>69045</xdr:rowOff>
    </xdr:to>
    <xdr:pic>
      <xdr:nvPicPr>
        <xdr:cNvPr id="10" name="Grafik 9">
          <a:hlinkClick xmlns:r="http://schemas.openxmlformats.org/officeDocument/2006/relationships" r:id="rId2"/>
          <a:extLst>
            <a:ext uri="{FF2B5EF4-FFF2-40B4-BE49-F238E27FC236}">
              <a16:creationId xmlns:a16="http://schemas.microsoft.com/office/drawing/2014/main" id="{49A8875F-2F0F-4B17-821B-5D1E1D3489CD}"/>
            </a:ext>
          </a:extLst>
        </xdr:cNvPr>
        <xdr:cNvPicPr>
          <a:picLocks noChangeAspect="1"/>
        </xdr:cNvPicPr>
      </xdr:nvPicPr>
      <xdr:blipFill>
        <a:blip xmlns:r="http://schemas.openxmlformats.org/officeDocument/2006/relationships" r:embed="rId4"/>
        <a:stretch>
          <a:fillRect/>
        </a:stretch>
      </xdr:blipFill>
      <xdr:spPr>
        <a:xfrm>
          <a:off x="10963275" y="6962775"/>
          <a:ext cx="522454" cy="526245"/>
        </a:xfrm>
        <a:prstGeom prst="rect">
          <a:avLst/>
        </a:prstGeom>
      </xdr:spPr>
    </xdr:pic>
    <xdr:clientData/>
  </xdr:twoCellAnchor>
  <xdr:twoCellAnchor editAs="oneCell">
    <xdr:from>
      <xdr:col>12</xdr:col>
      <xdr:colOff>247650</xdr:colOff>
      <xdr:row>27</xdr:row>
      <xdr:rowOff>28575</xdr:rowOff>
    </xdr:from>
    <xdr:to>
      <xdr:col>13</xdr:col>
      <xdr:colOff>455779</xdr:colOff>
      <xdr:row>28</xdr:row>
      <xdr:rowOff>97620</xdr:rowOff>
    </xdr:to>
    <xdr:pic>
      <xdr:nvPicPr>
        <xdr:cNvPr id="14" name="Grafik 13">
          <a:hlinkClick xmlns:r="http://schemas.openxmlformats.org/officeDocument/2006/relationships" r:id="rId2"/>
          <a:extLst>
            <a:ext uri="{FF2B5EF4-FFF2-40B4-BE49-F238E27FC236}">
              <a16:creationId xmlns:a16="http://schemas.microsoft.com/office/drawing/2014/main" id="{523FA521-5525-4DC1-A175-80A85EA238D9}"/>
            </a:ext>
          </a:extLst>
        </xdr:cNvPr>
        <xdr:cNvPicPr>
          <a:picLocks noChangeAspect="1"/>
        </xdr:cNvPicPr>
      </xdr:nvPicPr>
      <xdr:blipFill>
        <a:blip xmlns:r="http://schemas.openxmlformats.org/officeDocument/2006/relationships" r:embed="rId4"/>
        <a:stretch>
          <a:fillRect/>
        </a:stretch>
      </xdr:blipFill>
      <xdr:spPr>
        <a:xfrm>
          <a:off x="10963275" y="6324600"/>
          <a:ext cx="522454" cy="526245"/>
        </a:xfrm>
        <a:prstGeom prst="rect">
          <a:avLst/>
        </a:prstGeom>
      </xdr:spPr>
    </xdr:pic>
    <xdr:clientData/>
  </xdr:twoCellAnchor>
  <xdr:twoCellAnchor editAs="oneCell">
    <xdr:from>
      <xdr:col>12</xdr:col>
      <xdr:colOff>247650</xdr:colOff>
      <xdr:row>25</xdr:row>
      <xdr:rowOff>0</xdr:rowOff>
    </xdr:from>
    <xdr:to>
      <xdr:col>13</xdr:col>
      <xdr:colOff>455779</xdr:colOff>
      <xdr:row>26</xdr:row>
      <xdr:rowOff>69045</xdr:rowOff>
    </xdr:to>
    <xdr:pic>
      <xdr:nvPicPr>
        <xdr:cNvPr id="18" name="Grafik 17">
          <a:hlinkClick xmlns:r="http://schemas.openxmlformats.org/officeDocument/2006/relationships" r:id="rId2"/>
          <a:extLst>
            <a:ext uri="{FF2B5EF4-FFF2-40B4-BE49-F238E27FC236}">
              <a16:creationId xmlns:a16="http://schemas.microsoft.com/office/drawing/2014/main" id="{B2CFAFFB-1D0E-48E8-BAAF-6C485DFB6926}"/>
            </a:ext>
          </a:extLst>
        </xdr:cNvPr>
        <xdr:cNvPicPr>
          <a:picLocks noChangeAspect="1"/>
        </xdr:cNvPicPr>
      </xdr:nvPicPr>
      <xdr:blipFill>
        <a:blip xmlns:r="http://schemas.openxmlformats.org/officeDocument/2006/relationships" r:embed="rId4"/>
        <a:stretch>
          <a:fillRect/>
        </a:stretch>
      </xdr:blipFill>
      <xdr:spPr>
        <a:xfrm>
          <a:off x="10963275" y="5619750"/>
          <a:ext cx="522454" cy="526245"/>
        </a:xfrm>
        <a:prstGeom prst="rect">
          <a:avLst/>
        </a:prstGeom>
      </xdr:spPr>
    </xdr:pic>
    <xdr:clientData/>
  </xdr:twoCellAnchor>
  <xdr:twoCellAnchor editAs="oneCell">
    <xdr:from>
      <xdr:col>11</xdr:col>
      <xdr:colOff>15240</xdr:colOff>
      <xdr:row>1</xdr:row>
      <xdr:rowOff>43294</xdr:rowOff>
    </xdr:from>
    <xdr:to>
      <xdr:col>11</xdr:col>
      <xdr:colOff>975360</xdr:colOff>
      <xdr:row>2</xdr:row>
      <xdr:rowOff>205738</xdr:rowOff>
    </xdr:to>
    <xdr:pic>
      <xdr:nvPicPr>
        <xdr:cNvPr id="2" name="Grafik 1">
          <a:hlinkClick xmlns:r="http://schemas.openxmlformats.org/officeDocument/2006/relationships" r:id="rId5"/>
          <a:extLst>
            <a:ext uri="{FF2B5EF4-FFF2-40B4-BE49-F238E27FC236}">
              <a16:creationId xmlns:a16="http://schemas.microsoft.com/office/drawing/2014/main" id="{C688CBBE-C87F-4257-B1B3-2C79D353965A}"/>
            </a:ext>
          </a:extLst>
        </xdr:cNvPr>
        <xdr:cNvPicPr>
          <a:picLocks noChangeAspect="1"/>
        </xdr:cNvPicPr>
      </xdr:nvPicPr>
      <xdr:blipFill rotWithShape="1">
        <a:blip xmlns:r="http://schemas.openxmlformats.org/officeDocument/2006/relationships" r:embed="rId6"/>
        <a:srcRect l="-11186" t="8028" r="-4451" b="-10714"/>
        <a:stretch/>
      </xdr:blipFill>
      <xdr:spPr>
        <a:xfrm>
          <a:off x="9752388" y="264101"/>
          <a:ext cx="960120" cy="3832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38100</xdr:colOff>
      <xdr:row>0</xdr:row>
      <xdr:rowOff>0</xdr:rowOff>
    </xdr:from>
    <xdr:to>
      <xdr:col>8</xdr:col>
      <xdr:colOff>34796</xdr:colOff>
      <xdr:row>33</xdr:row>
      <xdr:rowOff>161925</xdr:rowOff>
    </xdr:to>
    <xdr:pic>
      <xdr:nvPicPr>
        <xdr:cNvPr id="2" name="Grafik 0" descr="GSA GP09 Grosseinbau.eps">
          <a:extLst>
            <a:ext uri="{FF2B5EF4-FFF2-40B4-BE49-F238E27FC236}">
              <a16:creationId xmlns:a16="http://schemas.microsoft.com/office/drawing/2014/main" id="{BDCF732F-51BD-401B-A69D-92E5DEFC4B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6092696" cy="858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38100</xdr:colOff>
      <xdr:row>0</xdr:row>
      <xdr:rowOff>0</xdr:rowOff>
    </xdr:from>
    <xdr:to>
      <xdr:col>8</xdr:col>
      <xdr:colOff>34796</xdr:colOff>
      <xdr:row>33</xdr:row>
      <xdr:rowOff>161925</xdr:rowOff>
    </xdr:to>
    <xdr:pic>
      <xdr:nvPicPr>
        <xdr:cNvPr id="2" name="Grafik 0" descr="GSA GP09 Grosseinbau.eps">
          <a:extLst>
            <a:ext uri="{FF2B5EF4-FFF2-40B4-BE49-F238E27FC236}">
              <a16:creationId xmlns:a16="http://schemas.microsoft.com/office/drawing/2014/main" id="{5E82BA6F-3CA7-410D-804B-81335DB7B2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6092696" cy="858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0</xdr:row>
      <xdr:rowOff>0</xdr:rowOff>
    </xdr:from>
    <xdr:to>
      <xdr:col>8</xdr:col>
      <xdr:colOff>6221</xdr:colOff>
      <xdr:row>31</xdr:row>
      <xdr:rowOff>409575</xdr:rowOff>
    </xdr:to>
    <xdr:pic>
      <xdr:nvPicPr>
        <xdr:cNvPr id="2" name="Grafik 0" descr="GSA GP09 Grosseinbau.eps">
          <a:extLst>
            <a:ext uri="{FF2B5EF4-FFF2-40B4-BE49-F238E27FC236}">
              <a16:creationId xmlns:a16="http://schemas.microsoft.com/office/drawing/2014/main" id="{23AAA072-0810-4AF4-BAA7-C5EF6321FF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6092696" cy="827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253129</xdr:colOff>
      <xdr:row>15</xdr:row>
      <xdr:rowOff>193861</xdr:rowOff>
    </xdr:from>
    <xdr:to>
      <xdr:col>12</xdr:col>
      <xdr:colOff>780626</xdr:colOff>
      <xdr:row>18</xdr:row>
      <xdr:rowOff>47753</xdr:rowOff>
    </xdr:to>
    <xdr:pic>
      <xdr:nvPicPr>
        <xdr:cNvPr id="5" name="Grafik 4">
          <a:hlinkClick xmlns:r="http://schemas.openxmlformats.org/officeDocument/2006/relationships" r:id="rId2"/>
          <a:extLst>
            <a:ext uri="{FF2B5EF4-FFF2-40B4-BE49-F238E27FC236}">
              <a16:creationId xmlns:a16="http://schemas.microsoft.com/office/drawing/2014/main" id="{DC52B88F-32D0-413D-9CCF-DFE54D92AA8E}"/>
            </a:ext>
          </a:extLst>
        </xdr:cNvPr>
        <xdr:cNvPicPr>
          <a:picLocks noChangeAspect="1"/>
        </xdr:cNvPicPr>
      </xdr:nvPicPr>
      <xdr:blipFill>
        <a:blip xmlns:r="http://schemas.openxmlformats.org/officeDocument/2006/relationships" r:embed="rId3"/>
        <a:stretch>
          <a:fillRect/>
        </a:stretch>
      </xdr:blipFill>
      <xdr:spPr>
        <a:xfrm>
          <a:off x="11197354" y="3499036"/>
          <a:ext cx="527497" cy="520642"/>
        </a:xfrm>
        <a:prstGeom prst="rect">
          <a:avLst/>
        </a:prstGeom>
      </xdr:spPr>
    </xdr:pic>
    <xdr:clientData/>
  </xdr:twoCellAnchor>
  <xdr:twoCellAnchor editAs="oneCell">
    <xdr:from>
      <xdr:col>9</xdr:col>
      <xdr:colOff>43105</xdr:colOff>
      <xdr:row>3</xdr:row>
      <xdr:rowOff>177747</xdr:rowOff>
    </xdr:from>
    <xdr:to>
      <xdr:col>9</xdr:col>
      <xdr:colOff>2298915</xdr:colOff>
      <xdr:row>5</xdr:row>
      <xdr:rowOff>145297</xdr:rowOff>
    </xdr:to>
    <xdr:pic>
      <xdr:nvPicPr>
        <xdr:cNvPr id="3" name="Grafik 2">
          <a:hlinkClick xmlns:r="http://schemas.openxmlformats.org/officeDocument/2006/relationships" r:id="rId2"/>
          <a:extLst>
            <a:ext uri="{FF2B5EF4-FFF2-40B4-BE49-F238E27FC236}">
              <a16:creationId xmlns:a16="http://schemas.microsoft.com/office/drawing/2014/main" id="{89590562-FD53-4213-A35B-3F3D47741D00}"/>
            </a:ext>
          </a:extLst>
        </xdr:cNvPr>
        <xdr:cNvPicPr>
          <a:picLocks noChangeAspect="1"/>
        </xdr:cNvPicPr>
      </xdr:nvPicPr>
      <xdr:blipFill rotWithShape="1">
        <a:blip xmlns:r="http://schemas.openxmlformats.org/officeDocument/2006/relationships" r:embed="rId4"/>
        <a:srcRect l="-17396" t="-815" r="-15653" b="527"/>
        <a:stretch/>
      </xdr:blipFill>
      <xdr:spPr>
        <a:xfrm>
          <a:off x="6901105" y="836425"/>
          <a:ext cx="2255810" cy="396982"/>
        </a:xfrm>
        <a:prstGeom prst="rect">
          <a:avLst/>
        </a:prstGeom>
        <a:ln w="25400">
          <a:solidFill>
            <a:schemeClr val="tx1"/>
          </a:solidFill>
        </a:ln>
      </xdr:spPr>
    </xdr:pic>
    <xdr:clientData/>
  </xdr:twoCellAnchor>
  <xdr:twoCellAnchor editAs="oneCell">
    <xdr:from>
      <xdr:col>12</xdr:col>
      <xdr:colOff>272179</xdr:colOff>
      <xdr:row>24</xdr:row>
      <xdr:rowOff>251011</xdr:rowOff>
    </xdr:from>
    <xdr:to>
      <xdr:col>12</xdr:col>
      <xdr:colOff>799676</xdr:colOff>
      <xdr:row>26</xdr:row>
      <xdr:rowOff>57278</xdr:rowOff>
    </xdr:to>
    <xdr:pic>
      <xdr:nvPicPr>
        <xdr:cNvPr id="9" name="Grafik 8">
          <a:hlinkClick xmlns:r="http://schemas.openxmlformats.org/officeDocument/2006/relationships" r:id="rId2"/>
          <a:extLst>
            <a:ext uri="{FF2B5EF4-FFF2-40B4-BE49-F238E27FC236}">
              <a16:creationId xmlns:a16="http://schemas.microsoft.com/office/drawing/2014/main" id="{9EF32EC9-2E26-46AB-8293-4981B084487F}"/>
            </a:ext>
          </a:extLst>
        </xdr:cNvPr>
        <xdr:cNvPicPr>
          <a:picLocks noChangeAspect="1"/>
        </xdr:cNvPicPr>
      </xdr:nvPicPr>
      <xdr:blipFill>
        <a:blip xmlns:r="http://schemas.openxmlformats.org/officeDocument/2006/relationships" r:embed="rId3"/>
        <a:stretch>
          <a:fillRect/>
        </a:stretch>
      </xdr:blipFill>
      <xdr:spPr>
        <a:xfrm>
          <a:off x="11216404" y="5804086"/>
          <a:ext cx="527497" cy="520642"/>
        </a:xfrm>
        <a:prstGeom prst="rect">
          <a:avLst/>
        </a:prstGeom>
      </xdr:spPr>
    </xdr:pic>
    <xdr:clientData/>
  </xdr:twoCellAnchor>
  <xdr:twoCellAnchor editAs="oneCell">
    <xdr:from>
      <xdr:col>12</xdr:col>
      <xdr:colOff>310279</xdr:colOff>
      <xdr:row>26</xdr:row>
      <xdr:rowOff>241486</xdr:rowOff>
    </xdr:from>
    <xdr:to>
      <xdr:col>12</xdr:col>
      <xdr:colOff>837776</xdr:colOff>
      <xdr:row>28</xdr:row>
      <xdr:rowOff>47753</xdr:rowOff>
    </xdr:to>
    <xdr:pic>
      <xdr:nvPicPr>
        <xdr:cNvPr id="10" name="Grafik 9">
          <a:hlinkClick xmlns:r="http://schemas.openxmlformats.org/officeDocument/2006/relationships" r:id="rId2"/>
          <a:extLst>
            <a:ext uri="{FF2B5EF4-FFF2-40B4-BE49-F238E27FC236}">
              <a16:creationId xmlns:a16="http://schemas.microsoft.com/office/drawing/2014/main" id="{8466BE71-D702-4216-9E4B-B2218B9A84B3}"/>
            </a:ext>
          </a:extLst>
        </xdr:cNvPr>
        <xdr:cNvPicPr>
          <a:picLocks noChangeAspect="1"/>
        </xdr:cNvPicPr>
      </xdr:nvPicPr>
      <xdr:blipFill>
        <a:blip xmlns:r="http://schemas.openxmlformats.org/officeDocument/2006/relationships" r:embed="rId3"/>
        <a:stretch>
          <a:fillRect/>
        </a:stretch>
      </xdr:blipFill>
      <xdr:spPr>
        <a:xfrm>
          <a:off x="11254504" y="6508936"/>
          <a:ext cx="527497" cy="520642"/>
        </a:xfrm>
        <a:prstGeom prst="rect">
          <a:avLst/>
        </a:prstGeom>
      </xdr:spPr>
    </xdr:pic>
    <xdr:clientData/>
  </xdr:twoCellAnchor>
  <xdr:twoCellAnchor editAs="oneCell">
    <xdr:from>
      <xdr:col>12</xdr:col>
      <xdr:colOff>329329</xdr:colOff>
      <xdr:row>29</xdr:row>
      <xdr:rowOff>3361</xdr:rowOff>
    </xdr:from>
    <xdr:to>
      <xdr:col>12</xdr:col>
      <xdr:colOff>856826</xdr:colOff>
      <xdr:row>30</xdr:row>
      <xdr:rowOff>66803</xdr:rowOff>
    </xdr:to>
    <xdr:pic>
      <xdr:nvPicPr>
        <xdr:cNvPr id="11" name="Grafik 10">
          <a:hlinkClick xmlns:r="http://schemas.openxmlformats.org/officeDocument/2006/relationships" r:id="rId2"/>
          <a:extLst>
            <a:ext uri="{FF2B5EF4-FFF2-40B4-BE49-F238E27FC236}">
              <a16:creationId xmlns:a16="http://schemas.microsoft.com/office/drawing/2014/main" id="{8F128DFF-A0F3-4236-B29D-2CDA6B2D6AC9}"/>
            </a:ext>
          </a:extLst>
        </xdr:cNvPr>
        <xdr:cNvPicPr>
          <a:picLocks noChangeAspect="1"/>
        </xdr:cNvPicPr>
      </xdr:nvPicPr>
      <xdr:blipFill>
        <a:blip xmlns:r="http://schemas.openxmlformats.org/officeDocument/2006/relationships" r:embed="rId3"/>
        <a:stretch>
          <a:fillRect/>
        </a:stretch>
      </xdr:blipFill>
      <xdr:spPr>
        <a:xfrm>
          <a:off x="11273554" y="7194736"/>
          <a:ext cx="527497" cy="520642"/>
        </a:xfrm>
        <a:prstGeom prst="rect">
          <a:avLst/>
        </a:prstGeom>
      </xdr:spPr>
    </xdr:pic>
    <xdr:clientData/>
  </xdr:twoCellAnchor>
  <xdr:twoCellAnchor editAs="oneCell">
    <xdr:from>
      <xdr:col>11</xdr:col>
      <xdr:colOff>17585</xdr:colOff>
      <xdr:row>1</xdr:row>
      <xdr:rowOff>38833</xdr:rowOff>
    </xdr:from>
    <xdr:to>
      <xdr:col>11</xdr:col>
      <xdr:colOff>1192823</xdr:colOff>
      <xdr:row>2</xdr:row>
      <xdr:rowOff>201277</xdr:rowOff>
    </xdr:to>
    <xdr:pic>
      <xdr:nvPicPr>
        <xdr:cNvPr id="12" name="Grafik 11">
          <a:hlinkClick xmlns:r="http://schemas.openxmlformats.org/officeDocument/2006/relationships" r:id="rId5"/>
          <a:extLst>
            <a:ext uri="{FF2B5EF4-FFF2-40B4-BE49-F238E27FC236}">
              <a16:creationId xmlns:a16="http://schemas.microsoft.com/office/drawing/2014/main" id="{07C2F1F6-3BE2-40F4-A6A8-B907D628248C}"/>
            </a:ext>
          </a:extLst>
        </xdr:cNvPr>
        <xdr:cNvPicPr>
          <a:picLocks noChangeAspect="1"/>
        </xdr:cNvPicPr>
      </xdr:nvPicPr>
      <xdr:blipFill rotWithShape="1">
        <a:blip xmlns:r="http://schemas.openxmlformats.org/officeDocument/2006/relationships" r:embed="rId6"/>
        <a:srcRect l="-25306" t="8028" r="-16241" b="-10714"/>
        <a:stretch/>
      </xdr:blipFill>
      <xdr:spPr>
        <a:xfrm>
          <a:off x="9753600" y="258641"/>
          <a:ext cx="1175238" cy="3822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xdr:colOff>
      <xdr:row>0</xdr:row>
      <xdr:rowOff>0</xdr:rowOff>
    </xdr:from>
    <xdr:to>
      <xdr:col>8</xdr:col>
      <xdr:colOff>76200</xdr:colOff>
      <xdr:row>32</xdr:row>
      <xdr:rowOff>180975</xdr:rowOff>
    </xdr:to>
    <xdr:pic>
      <xdr:nvPicPr>
        <xdr:cNvPr id="2" name="Grafik 0" descr="GSA GP09 Grosseinbau.eps">
          <a:extLst>
            <a:ext uri="{FF2B5EF4-FFF2-40B4-BE49-F238E27FC236}">
              <a16:creationId xmlns:a16="http://schemas.microsoft.com/office/drawing/2014/main" id="{AEAA415D-A89F-484D-BBED-A6051931F1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6134100" cy="846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6951</xdr:colOff>
      <xdr:row>4</xdr:row>
      <xdr:rowOff>23427</xdr:rowOff>
    </xdr:from>
    <xdr:to>
      <xdr:col>10</xdr:col>
      <xdr:colOff>552257</xdr:colOff>
      <xdr:row>5</xdr:row>
      <xdr:rowOff>209550</xdr:rowOff>
    </xdr:to>
    <xdr:pic>
      <xdr:nvPicPr>
        <xdr:cNvPr id="4" name="Grafik 3">
          <a:hlinkClick xmlns:r="http://schemas.openxmlformats.org/officeDocument/2006/relationships" r:id="rId2"/>
          <a:extLst>
            <a:ext uri="{FF2B5EF4-FFF2-40B4-BE49-F238E27FC236}">
              <a16:creationId xmlns:a16="http://schemas.microsoft.com/office/drawing/2014/main" id="{17980B51-26EA-45D1-B709-9E6B4E676729}"/>
            </a:ext>
          </a:extLst>
        </xdr:cNvPr>
        <xdr:cNvPicPr>
          <a:picLocks noChangeAspect="1"/>
        </xdr:cNvPicPr>
      </xdr:nvPicPr>
      <xdr:blipFill rotWithShape="1">
        <a:blip xmlns:r="http://schemas.openxmlformats.org/officeDocument/2006/relationships" r:embed="rId3"/>
        <a:srcRect l="-5919" t="13752" r="-5129" b="29869"/>
        <a:stretch/>
      </xdr:blipFill>
      <xdr:spPr>
        <a:xfrm>
          <a:off x="6864951" y="909252"/>
          <a:ext cx="2859881" cy="405198"/>
        </a:xfrm>
        <a:prstGeom prst="rect">
          <a:avLst/>
        </a:prstGeom>
      </xdr:spPr>
    </xdr:pic>
    <xdr:clientData/>
  </xdr:twoCellAnchor>
  <xdr:twoCellAnchor editAs="oneCell">
    <xdr:from>
      <xdr:col>12</xdr:col>
      <xdr:colOff>304800</xdr:colOff>
      <xdr:row>15</xdr:row>
      <xdr:rowOff>219075</xdr:rowOff>
    </xdr:from>
    <xdr:to>
      <xdr:col>13</xdr:col>
      <xdr:colOff>512929</xdr:colOff>
      <xdr:row>18</xdr:row>
      <xdr:rowOff>66675</xdr:rowOff>
    </xdr:to>
    <xdr:pic>
      <xdr:nvPicPr>
        <xdr:cNvPr id="5" name="Grafik 4">
          <a:hlinkClick xmlns:r="http://schemas.openxmlformats.org/officeDocument/2006/relationships" r:id="rId2"/>
          <a:extLst>
            <a:ext uri="{FF2B5EF4-FFF2-40B4-BE49-F238E27FC236}">
              <a16:creationId xmlns:a16="http://schemas.microsoft.com/office/drawing/2014/main" id="{AE150296-98A8-4F5B-9E32-443193B2693D}"/>
            </a:ext>
          </a:extLst>
        </xdr:cNvPr>
        <xdr:cNvPicPr>
          <a:picLocks noChangeAspect="1"/>
        </xdr:cNvPicPr>
      </xdr:nvPicPr>
      <xdr:blipFill>
        <a:blip xmlns:r="http://schemas.openxmlformats.org/officeDocument/2006/relationships" r:embed="rId4"/>
        <a:stretch>
          <a:fillRect/>
        </a:stretch>
      </xdr:blipFill>
      <xdr:spPr>
        <a:xfrm>
          <a:off x="11020425" y="3600450"/>
          <a:ext cx="522454" cy="514350"/>
        </a:xfrm>
        <a:prstGeom prst="rect">
          <a:avLst/>
        </a:prstGeom>
      </xdr:spPr>
    </xdr:pic>
    <xdr:clientData/>
  </xdr:twoCellAnchor>
  <xdr:twoCellAnchor editAs="oneCell">
    <xdr:from>
      <xdr:col>12</xdr:col>
      <xdr:colOff>247650</xdr:colOff>
      <xdr:row>29</xdr:row>
      <xdr:rowOff>0</xdr:rowOff>
    </xdr:from>
    <xdr:to>
      <xdr:col>13</xdr:col>
      <xdr:colOff>455779</xdr:colOff>
      <xdr:row>30</xdr:row>
      <xdr:rowOff>76199</xdr:rowOff>
    </xdr:to>
    <xdr:pic>
      <xdr:nvPicPr>
        <xdr:cNvPr id="6" name="Grafik 5">
          <a:hlinkClick xmlns:r="http://schemas.openxmlformats.org/officeDocument/2006/relationships" r:id="rId2"/>
          <a:extLst>
            <a:ext uri="{FF2B5EF4-FFF2-40B4-BE49-F238E27FC236}">
              <a16:creationId xmlns:a16="http://schemas.microsoft.com/office/drawing/2014/main" id="{FA53C3D0-8E9D-4204-8A35-4E470F9C674E}"/>
            </a:ext>
          </a:extLst>
        </xdr:cNvPr>
        <xdr:cNvPicPr>
          <a:picLocks noChangeAspect="1"/>
        </xdr:cNvPicPr>
      </xdr:nvPicPr>
      <xdr:blipFill>
        <a:blip xmlns:r="http://schemas.openxmlformats.org/officeDocument/2006/relationships" r:embed="rId4"/>
        <a:stretch>
          <a:fillRect/>
        </a:stretch>
      </xdr:blipFill>
      <xdr:spPr>
        <a:xfrm>
          <a:off x="10963275" y="6962775"/>
          <a:ext cx="522454" cy="533399"/>
        </a:xfrm>
        <a:prstGeom prst="rect">
          <a:avLst/>
        </a:prstGeom>
      </xdr:spPr>
    </xdr:pic>
    <xdr:clientData/>
  </xdr:twoCellAnchor>
  <xdr:twoCellAnchor editAs="oneCell">
    <xdr:from>
      <xdr:col>12</xdr:col>
      <xdr:colOff>247650</xdr:colOff>
      <xdr:row>27</xdr:row>
      <xdr:rowOff>28575</xdr:rowOff>
    </xdr:from>
    <xdr:to>
      <xdr:col>13</xdr:col>
      <xdr:colOff>455779</xdr:colOff>
      <xdr:row>28</xdr:row>
      <xdr:rowOff>104775</xdr:rowOff>
    </xdr:to>
    <xdr:pic>
      <xdr:nvPicPr>
        <xdr:cNvPr id="7" name="Grafik 6">
          <a:hlinkClick xmlns:r="http://schemas.openxmlformats.org/officeDocument/2006/relationships" r:id="rId2"/>
          <a:extLst>
            <a:ext uri="{FF2B5EF4-FFF2-40B4-BE49-F238E27FC236}">
              <a16:creationId xmlns:a16="http://schemas.microsoft.com/office/drawing/2014/main" id="{E4FC4D2D-91C2-4094-B7E6-D21A39005807}"/>
            </a:ext>
          </a:extLst>
        </xdr:cNvPr>
        <xdr:cNvPicPr>
          <a:picLocks noChangeAspect="1"/>
        </xdr:cNvPicPr>
      </xdr:nvPicPr>
      <xdr:blipFill>
        <a:blip xmlns:r="http://schemas.openxmlformats.org/officeDocument/2006/relationships" r:embed="rId4"/>
        <a:stretch>
          <a:fillRect/>
        </a:stretch>
      </xdr:blipFill>
      <xdr:spPr>
        <a:xfrm>
          <a:off x="10963275" y="6324600"/>
          <a:ext cx="522454" cy="533400"/>
        </a:xfrm>
        <a:prstGeom prst="rect">
          <a:avLst/>
        </a:prstGeom>
      </xdr:spPr>
    </xdr:pic>
    <xdr:clientData/>
  </xdr:twoCellAnchor>
  <xdr:twoCellAnchor editAs="oneCell">
    <xdr:from>
      <xdr:col>12</xdr:col>
      <xdr:colOff>247650</xdr:colOff>
      <xdr:row>25</xdr:row>
      <xdr:rowOff>0</xdr:rowOff>
    </xdr:from>
    <xdr:to>
      <xdr:col>13</xdr:col>
      <xdr:colOff>455779</xdr:colOff>
      <xdr:row>26</xdr:row>
      <xdr:rowOff>85725</xdr:rowOff>
    </xdr:to>
    <xdr:pic>
      <xdr:nvPicPr>
        <xdr:cNvPr id="8" name="Grafik 7">
          <a:hlinkClick xmlns:r="http://schemas.openxmlformats.org/officeDocument/2006/relationships" r:id="rId2"/>
          <a:extLst>
            <a:ext uri="{FF2B5EF4-FFF2-40B4-BE49-F238E27FC236}">
              <a16:creationId xmlns:a16="http://schemas.microsoft.com/office/drawing/2014/main" id="{54CA066D-BC77-49EC-9DFF-C6873D57790C}"/>
            </a:ext>
          </a:extLst>
        </xdr:cNvPr>
        <xdr:cNvPicPr>
          <a:picLocks noChangeAspect="1"/>
        </xdr:cNvPicPr>
      </xdr:nvPicPr>
      <xdr:blipFill>
        <a:blip xmlns:r="http://schemas.openxmlformats.org/officeDocument/2006/relationships" r:embed="rId4"/>
        <a:stretch>
          <a:fillRect/>
        </a:stretch>
      </xdr:blipFill>
      <xdr:spPr>
        <a:xfrm>
          <a:off x="10963275" y="5619750"/>
          <a:ext cx="522454" cy="542925"/>
        </a:xfrm>
        <a:prstGeom prst="rect">
          <a:avLst/>
        </a:prstGeom>
      </xdr:spPr>
    </xdr:pic>
    <xdr:clientData/>
  </xdr:twoCellAnchor>
  <xdr:twoCellAnchor editAs="oneCell">
    <xdr:from>
      <xdr:col>11</xdr:col>
      <xdr:colOff>9525</xdr:colOff>
      <xdr:row>1</xdr:row>
      <xdr:rowOff>38100</xdr:rowOff>
    </xdr:from>
    <xdr:to>
      <xdr:col>11</xdr:col>
      <xdr:colOff>969645</xdr:colOff>
      <xdr:row>2</xdr:row>
      <xdr:rowOff>200544</xdr:rowOff>
    </xdr:to>
    <xdr:pic>
      <xdr:nvPicPr>
        <xdr:cNvPr id="9" name="Grafik 8">
          <a:hlinkClick xmlns:r="http://schemas.openxmlformats.org/officeDocument/2006/relationships" r:id="rId5"/>
          <a:extLst>
            <a:ext uri="{FF2B5EF4-FFF2-40B4-BE49-F238E27FC236}">
              <a16:creationId xmlns:a16="http://schemas.microsoft.com/office/drawing/2014/main" id="{E8419C2F-B480-46CA-B5B4-3AD3B2714654}"/>
            </a:ext>
          </a:extLst>
        </xdr:cNvPr>
        <xdr:cNvPicPr>
          <a:picLocks noChangeAspect="1"/>
        </xdr:cNvPicPr>
      </xdr:nvPicPr>
      <xdr:blipFill rotWithShape="1">
        <a:blip xmlns:r="http://schemas.openxmlformats.org/officeDocument/2006/relationships" r:embed="rId6"/>
        <a:srcRect l="-11186" t="8028" r="-4451" b="-10714"/>
        <a:stretch/>
      </xdr:blipFill>
      <xdr:spPr>
        <a:xfrm>
          <a:off x="9744075" y="257175"/>
          <a:ext cx="960120" cy="38151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670892</xdr:colOff>
      <xdr:row>15</xdr:row>
      <xdr:rowOff>16565</xdr:rowOff>
    </xdr:from>
    <xdr:to>
      <xdr:col>1</xdr:col>
      <xdr:colOff>2244587</xdr:colOff>
      <xdr:row>18</xdr:row>
      <xdr:rowOff>82827</xdr:rowOff>
    </xdr:to>
    <xdr:pic>
      <xdr:nvPicPr>
        <xdr:cNvPr id="5" name="Grafik 4">
          <a:hlinkClick xmlns:r="http://schemas.openxmlformats.org/officeDocument/2006/relationships" r:id="rId1"/>
          <a:extLst>
            <a:ext uri="{FF2B5EF4-FFF2-40B4-BE49-F238E27FC236}">
              <a16:creationId xmlns:a16="http://schemas.microsoft.com/office/drawing/2014/main" id="{DDCAC936-421F-4AB4-8F1B-2AB271DBE506}"/>
            </a:ext>
          </a:extLst>
        </xdr:cNvPr>
        <xdr:cNvPicPr>
          <a:picLocks noChangeAspect="1"/>
        </xdr:cNvPicPr>
      </xdr:nvPicPr>
      <xdr:blipFill rotWithShape="1">
        <a:blip xmlns:r="http://schemas.openxmlformats.org/officeDocument/2006/relationships" r:embed="rId2"/>
        <a:srcRect l="-2083" t="-4853" r="-1390" b="-5122"/>
        <a:stretch/>
      </xdr:blipFill>
      <xdr:spPr>
        <a:xfrm>
          <a:off x="670892" y="3362739"/>
          <a:ext cx="2468217" cy="563218"/>
        </a:xfrm>
        <a:prstGeom prst="rect">
          <a:avLst/>
        </a:prstGeom>
        <a:ln w="19050">
          <a:solidFill>
            <a:schemeClr val="tx1"/>
          </a:solidFill>
        </a:ln>
      </xdr:spPr>
    </xdr:pic>
    <xdr:clientData/>
  </xdr:twoCellAnchor>
  <xdr:twoCellAnchor editAs="oneCell">
    <xdr:from>
      <xdr:col>1</xdr:col>
      <xdr:colOff>4343400</xdr:colOff>
      <xdr:row>0</xdr:row>
      <xdr:rowOff>171451</xdr:rowOff>
    </xdr:from>
    <xdr:to>
      <xdr:col>1</xdr:col>
      <xdr:colOff>5303520</xdr:colOff>
      <xdr:row>1</xdr:row>
      <xdr:rowOff>105295</xdr:rowOff>
    </xdr:to>
    <xdr:pic>
      <xdr:nvPicPr>
        <xdr:cNvPr id="8" name="Grafik 7">
          <a:hlinkClick xmlns:r="http://schemas.openxmlformats.org/officeDocument/2006/relationships" r:id="rId3"/>
          <a:extLst>
            <a:ext uri="{FF2B5EF4-FFF2-40B4-BE49-F238E27FC236}">
              <a16:creationId xmlns:a16="http://schemas.microsoft.com/office/drawing/2014/main" id="{044A6D90-6978-4E6F-A359-7347854532A7}"/>
            </a:ext>
          </a:extLst>
        </xdr:cNvPr>
        <xdr:cNvPicPr>
          <a:picLocks noChangeAspect="1"/>
        </xdr:cNvPicPr>
      </xdr:nvPicPr>
      <xdr:blipFill rotWithShape="1">
        <a:blip xmlns:r="http://schemas.openxmlformats.org/officeDocument/2006/relationships" r:embed="rId4"/>
        <a:srcRect l="-11186" t="337" r="-4451" b="-10714"/>
        <a:stretch/>
      </xdr:blipFill>
      <xdr:spPr>
        <a:xfrm>
          <a:off x="5238750" y="171451"/>
          <a:ext cx="960120" cy="410094"/>
        </a:xfrm>
        <a:prstGeom prst="rect">
          <a:avLst/>
        </a:prstGeom>
        <a:ln w="25400">
          <a:solidFill>
            <a:schemeClr val="tx1"/>
          </a:solid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513523</xdr:colOff>
      <xdr:row>15</xdr:row>
      <xdr:rowOff>16564</xdr:rowOff>
    </xdr:from>
    <xdr:to>
      <xdr:col>1</xdr:col>
      <xdr:colOff>1664805</xdr:colOff>
      <xdr:row>18</xdr:row>
      <xdr:rowOff>20428</xdr:rowOff>
    </xdr:to>
    <xdr:pic>
      <xdr:nvPicPr>
        <xdr:cNvPr id="4" name="Grafik 3">
          <a:hlinkClick xmlns:r="http://schemas.openxmlformats.org/officeDocument/2006/relationships" r:id="rId1"/>
          <a:extLst>
            <a:ext uri="{FF2B5EF4-FFF2-40B4-BE49-F238E27FC236}">
              <a16:creationId xmlns:a16="http://schemas.microsoft.com/office/drawing/2014/main" id="{C1D30238-8CB0-497F-992B-4C77648743B2}"/>
            </a:ext>
          </a:extLst>
        </xdr:cNvPr>
        <xdr:cNvPicPr>
          <a:picLocks noChangeAspect="1"/>
        </xdr:cNvPicPr>
      </xdr:nvPicPr>
      <xdr:blipFill>
        <a:blip xmlns:r="http://schemas.openxmlformats.org/officeDocument/2006/relationships" r:embed="rId2"/>
        <a:stretch>
          <a:fillRect/>
        </a:stretch>
      </xdr:blipFill>
      <xdr:spPr>
        <a:xfrm>
          <a:off x="513523" y="3362738"/>
          <a:ext cx="2045804" cy="500820"/>
        </a:xfrm>
        <a:prstGeom prst="rect">
          <a:avLst/>
        </a:prstGeom>
        <a:ln w="25400">
          <a:solidFill>
            <a:schemeClr val="tx1"/>
          </a:solidFill>
        </a:ln>
      </xdr:spPr>
    </xdr:pic>
    <xdr:clientData/>
  </xdr:twoCellAnchor>
  <xdr:twoCellAnchor editAs="oneCell">
    <xdr:from>
      <xdr:col>1</xdr:col>
      <xdr:colOff>4191000</xdr:colOff>
      <xdr:row>0</xdr:row>
      <xdr:rowOff>132522</xdr:rowOff>
    </xdr:from>
    <xdr:to>
      <xdr:col>1</xdr:col>
      <xdr:colOff>5151120</xdr:colOff>
      <xdr:row>1</xdr:row>
      <xdr:rowOff>62225</xdr:rowOff>
    </xdr:to>
    <xdr:pic>
      <xdr:nvPicPr>
        <xdr:cNvPr id="5" name="Grafik 4">
          <a:hlinkClick xmlns:r="http://schemas.openxmlformats.org/officeDocument/2006/relationships" r:id="rId3"/>
          <a:extLst>
            <a:ext uri="{FF2B5EF4-FFF2-40B4-BE49-F238E27FC236}">
              <a16:creationId xmlns:a16="http://schemas.microsoft.com/office/drawing/2014/main" id="{D91270DA-3C14-4839-BD5B-F1FF8161C717}"/>
            </a:ext>
          </a:extLst>
        </xdr:cNvPr>
        <xdr:cNvPicPr>
          <a:picLocks noChangeAspect="1"/>
        </xdr:cNvPicPr>
      </xdr:nvPicPr>
      <xdr:blipFill rotWithShape="1">
        <a:blip xmlns:r="http://schemas.openxmlformats.org/officeDocument/2006/relationships" r:embed="rId4"/>
        <a:srcRect l="-11186" t="337" r="-4451" b="-10714"/>
        <a:stretch/>
      </xdr:blipFill>
      <xdr:spPr>
        <a:xfrm>
          <a:off x="5085522" y="132522"/>
          <a:ext cx="960120" cy="410094"/>
        </a:xfrm>
        <a:prstGeom prst="rect">
          <a:avLst/>
        </a:prstGeom>
        <a:ln w="25400">
          <a:solidFill>
            <a:schemeClr val="tx1"/>
          </a:solid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670892</xdr:colOff>
      <xdr:row>15</xdr:row>
      <xdr:rowOff>16565</xdr:rowOff>
    </xdr:from>
    <xdr:to>
      <xdr:col>1</xdr:col>
      <xdr:colOff>2244587</xdr:colOff>
      <xdr:row>18</xdr:row>
      <xdr:rowOff>82827</xdr:rowOff>
    </xdr:to>
    <xdr:pic>
      <xdr:nvPicPr>
        <xdr:cNvPr id="2" name="Grafik 1">
          <a:hlinkClick xmlns:r="http://schemas.openxmlformats.org/officeDocument/2006/relationships" r:id="rId1"/>
          <a:extLst>
            <a:ext uri="{FF2B5EF4-FFF2-40B4-BE49-F238E27FC236}">
              <a16:creationId xmlns:a16="http://schemas.microsoft.com/office/drawing/2014/main" id="{2B6AABD6-08AD-4B5D-AFFE-FF4A97675559}"/>
            </a:ext>
          </a:extLst>
        </xdr:cNvPr>
        <xdr:cNvPicPr>
          <a:picLocks noChangeAspect="1"/>
        </xdr:cNvPicPr>
      </xdr:nvPicPr>
      <xdr:blipFill rotWithShape="1">
        <a:blip xmlns:r="http://schemas.openxmlformats.org/officeDocument/2006/relationships" r:embed="rId2"/>
        <a:srcRect l="-2083" t="-4853" r="-1390" b="-5122"/>
        <a:stretch/>
      </xdr:blipFill>
      <xdr:spPr>
        <a:xfrm>
          <a:off x="670892" y="3350315"/>
          <a:ext cx="2469045" cy="552037"/>
        </a:xfrm>
        <a:prstGeom prst="rect">
          <a:avLst/>
        </a:prstGeom>
        <a:ln w="19050">
          <a:solidFill>
            <a:schemeClr val="tx1"/>
          </a:solidFill>
        </a:ln>
      </xdr:spPr>
    </xdr:pic>
    <xdr:clientData/>
  </xdr:twoCellAnchor>
  <xdr:twoCellAnchor editAs="oneCell">
    <xdr:from>
      <xdr:col>1</xdr:col>
      <xdr:colOff>4343400</xdr:colOff>
      <xdr:row>0</xdr:row>
      <xdr:rowOff>171451</xdr:rowOff>
    </xdr:from>
    <xdr:to>
      <xdr:col>1</xdr:col>
      <xdr:colOff>5303520</xdr:colOff>
      <xdr:row>1</xdr:row>
      <xdr:rowOff>105295</xdr:rowOff>
    </xdr:to>
    <xdr:pic>
      <xdr:nvPicPr>
        <xdr:cNvPr id="3" name="Grafik 2">
          <a:hlinkClick xmlns:r="http://schemas.openxmlformats.org/officeDocument/2006/relationships" r:id="rId3"/>
          <a:extLst>
            <a:ext uri="{FF2B5EF4-FFF2-40B4-BE49-F238E27FC236}">
              <a16:creationId xmlns:a16="http://schemas.microsoft.com/office/drawing/2014/main" id="{5C9216A2-D490-4938-A448-6871AF1B66AF}"/>
            </a:ext>
          </a:extLst>
        </xdr:cNvPr>
        <xdr:cNvPicPr>
          <a:picLocks noChangeAspect="1"/>
        </xdr:cNvPicPr>
      </xdr:nvPicPr>
      <xdr:blipFill rotWithShape="1">
        <a:blip xmlns:r="http://schemas.openxmlformats.org/officeDocument/2006/relationships" r:embed="rId4"/>
        <a:srcRect l="-11186" t="337" r="-4451" b="-10714"/>
        <a:stretch/>
      </xdr:blipFill>
      <xdr:spPr>
        <a:xfrm>
          <a:off x="5238750" y="171451"/>
          <a:ext cx="960120" cy="410094"/>
        </a:xfrm>
        <a:prstGeom prst="rect">
          <a:avLst/>
        </a:prstGeom>
        <a:ln w="254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666750</xdr:colOff>
      <xdr:row>0</xdr:row>
      <xdr:rowOff>161925</xdr:rowOff>
    </xdr:from>
    <xdr:to>
      <xdr:col>18</xdr:col>
      <xdr:colOff>495300</xdr:colOff>
      <xdr:row>21</xdr:row>
      <xdr:rowOff>66675</xdr:rowOff>
    </xdr:to>
    <xdr:graphicFrame macro="">
      <xdr:nvGraphicFramePr>
        <xdr:cNvPr id="2" name="Diagramm 1">
          <a:extLst>
            <a:ext uri="{FF2B5EF4-FFF2-40B4-BE49-F238E27FC236}">
              <a16:creationId xmlns:a16="http://schemas.microsoft.com/office/drawing/2014/main" id="{3F090FD9-0D20-4298-9971-21F067B372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21</xdr:row>
      <xdr:rowOff>114300</xdr:rowOff>
    </xdr:from>
    <xdr:to>
      <xdr:col>18</xdr:col>
      <xdr:colOff>533400</xdr:colOff>
      <xdr:row>42</xdr:row>
      <xdr:rowOff>38100</xdr:rowOff>
    </xdr:to>
    <xdr:graphicFrame macro="">
      <xdr:nvGraphicFramePr>
        <xdr:cNvPr id="3" name="Diagramm 2">
          <a:extLst>
            <a:ext uri="{FF2B5EF4-FFF2-40B4-BE49-F238E27FC236}">
              <a16:creationId xmlns:a16="http://schemas.microsoft.com/office/drawing/2014/main" id="{9C52BA44-BC62-438D-A5B1-87063D8AB0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E80FFDAE-919E-4502-B63F-59CCCD4A4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76200</xdr:rowOff>
    </xdr:from>
    <xdr:to>
      <xdr:col>33</xdr:col>
      <xdr:colOff>571500</xdr:colOff>
      <xdr:row>18</xdr:row>
      <xdr:rowOff>152400</xdr:rowOff>
    </xdr:to>
    <xdr:graphicFrame macro="">
      <xdr:nvGraphicFramePr>
        <xdr:cNvPr id="3" name="Diagramm 2">
          <a:extLst>
            <a:ext uri="{FF2B5EF4-FFF2-40B4-BE49-F238E27FC236}">
              <a16:creationId xmlns:a16="http://schemas.microsoft.com/office/drawing/2014/main" id="{CA587B86-589C-47D2-9A83-6A43BFA0B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76200</xdr:rowOff>
    </xdr:from>
    <xdr:to>
      <xdr:col>33</xdr:col>
      <xdr:colOff>571500</xdr:colOff>
      <xdr:row>18</xdr:row>
      <xdr:rowOff>152400</xdr:rowOff>
    </xdr:to>
    <xdr:graphicFrame macro="">
      <xdr:nvGraphicFramePr>
        <xdr:cNvPr id="3" name="Diagramm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C3FED9A1-5A7E-4CE8-919C-9A11C07F5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76200</xdr:rowOff>
    </xdr:from>
    <xdr:to>
      <xdr:col>33</xdr:col>
      <xdr:colOff>571500</xdr:colOff>
      <xdr:row>18</xdr:row>
      <xdr:rowOff>152400</xdr:rowOff>
    </xdr:to>
    <xdr:graphicFrame macro="">
      <xdr:nvGraphicFramePr>
        <xdr:cNvPr id="3" name="Diagramm 2">
          <a:extLst>
            <a:ext uri="{FF2B5EF4-FFF2-40B4-BE49-F238E27FC236}">
              <a16:creationId xmlns:a16="http://schemas.microsoft.com/office/drawing/2014/main" id="{4F1CFCE7-64BB-49AB-92D1-F88D9CD6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21</xdr:col>
      <xdr:colOff>638175</xdr:colOff>
      <xdr:row>21</xdr:row>
      <xdr:rowOff>9525</xdr:rowOff>
    </xdr:from>
    <xdr:to>
      <xdr:col>31</xdr:col>
      <xdr:colOff>371475</xdr:colOff>
      <xdr:row>50</xdr:row>
      <xdr:rowOff>161925</xdr:rowOff>
    </xdr:to>
    <xdr:graphicFrame macro="">
      <xdr:nvGraphicFramePr>
        <xdr:cNvPr id="2" name="Diagramm 1">
          <a:extLst>
            <a:ext uri="{FF2B5EF4-FFF2-40B4-BE49-F238E27FC236}">
              <a16:creationId xmlns:a16="http://schemas.microsoft.com/office/drawing/2014/main" id="{4DB98CCC-3508-4FF6-9F24-31B6FABDE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571500</xdr:colOff>
      <xdr:row>3</xdr:row>
      <xdr:rowOff>76200</xdr:rowOff>
    </xdr:from>
    <xdr:to>
      <xdr:col>33</xdr:col>
      <xdr:colOff>571500</xdr:colOff>
      <xdr:row>18</xdr:row>
      <xdr:rowOff>152400</xdr:rowOff>
    </xdr:to>
    <xdr:graphicFrame macro="">
      <xdr:nvGraphicFramePr>
        <xdr:cNvPr id="3" name="Diagramm 2">
          <a:extLst>
            <a:ext uri="{FF2B5EF4-FFF2-40B4-BE49-F238E27FC236}">
              <a16:creationId xmlns:a16="http://schemas.microsoft.com/office/drawing/2014/main" id="{846D20D1-A6B7-4F78-9CF3-A803BB1A3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638175</xdr:colOff>
      <xdr:row>21</xdr:row>
      <xdr:rowOff>9525</xdr:rowOff>
    </xdr:from>
    <xdr:to>
      <xdr:col>31</xdr:col>
      <xdr:colOff>371475</xdr:colOff>
      <xdr:row>50</xdr:row>
      <xdr:rowOff>161925</xdr:rowOff>
    </xdr:to>
    <xdr:graphicFrame macro="">
      <xdr:nvGraphicFramePr>
        <xdr:cNvPr id="4" name="Diagramm 3">
          <a:extLst>
            <a:ext uri="{FF2B5EF4-FFF2-40B4-BE49-F238E27FC236}">
              <a16:creationId xmlns:a16="http://schemas.microsoft.com/office/drawing/2014/main" id="{0A966A5F-C8C8-460B-BC79-67533DDB0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571500</xdr:colOff>
      <xdr:row>3</xdr:row>
      <xdr:rowOff>76199</xdr:rowOff>
    </xdr:from>
    <xdr:to>
      <xdr:col>33</xdr:col>
      <xdr:colOff>571500</xdr:colOff>
      <xdr:row>22</xdr:row>
      <xdr:rowOff>142874</xdr:rowOff>
    </xdr:to>
    <xdr:graphicFrame macro="">
      <xdr:nvGraphicFramePr>
        <xdr:cNvPr id="5" name="Diagramm 4">
          <a:extLst>
            <a:ext uri="{FF2B5EF4-FFF2-40B4-BE49-F238E27FC236}">
              <a16:creationId xmlns:a16="http://schemas.microsoft.com/office/drawing/2014/main" id="{4031A34D-A0C9-45DA-AD37-EB705E8D0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476248</xdr:colOff>
      <xdr:row>1</xdr:row>
      <xdr:rowOff>0</xdr:rowOff>
    </xdr:from>
    <xdr:to>
      <xdr:col>20</xdr:col>
      <xdr:colOff>142875</xdr:colOff>
      <xdr:row>21</xdr:row>
      <xdr:rowOff>19050</xdr:rowOff>
    </xdr:to>
    <xdr:graphicFrame macro="">
      <xdr:nvGraphicFramePr>
        <xdr:cNvPr id="2" name="Diagramm 1">
          <a:extLst>
            <a:ext uri="{FF2B5EF4-FFF2-40B4-BE49-F238E27FC236}">
              <a16:creationId xmlns:a16="http://schemas.microsoft.com/office/drawing/2014/main" id="{56563009-6784-4B7F-9B6D-16A8D4A95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466726</xdr:colOff>
      <xdr:row>21</xdr:row>
      <xdr:rowOff>161925</xdr:rowOff>
    </xdr:from>
    <xdr:to>
      <xdr:col>20</xdr:col>
      <xdr:colOff>161926</xdr:colOff>
      <xdr:row>42</xdr:row>
      <xdr:rowOff>28575</xdr:rowOff>
    </xdr:to>
    <xdr:graphicFrame macro="">
      <xdr:nvGraphicFramePr>
        <xdr:cNvPr id="3" name="Diagramm 2">
          <a:extLst>
            <a:ext uri="{FF2B5EF4-FFF2-40B4-BE49-F238E27FC236}">
              <a16:creationId xmlns:a16="http://schemas.microsoft.com/office/drawing/2014/main" id="{EB26284B-90CA-4452-85E2-3D8377817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allzug.sharepoint.com/sites/grp_epwgsa/Freigegebene%20Dokumente/01_Wissen/Einbau%20GS/Berechnungshilfe%20G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B2">
            <v>0</v>
          </cell>
          <cell r="D2">
            <v>0</v>
          </cell>
          <cell r="G2">
            <v>0</v>
          </cell>
          <cell r="J2">
            <v>50</v>
          </cell>
        </row>
        <row r="3">
          <cell r="B3">
            <v>0.59399999999999997</v>
          </cell>
          <cell r="D3">
            <v>1.7689999999999999</v>
          </cell>
          <cell r="G3">
            <v>0.89600000000000002</v>
          </cell>
          <cell r="J3">
            <v>50.585999999999999</v>
          </cell>
        </row>
        <row r="4">
          <cell r="B4">
            <v>1.24</v>
          </cell>
          <cell r="D4">
            <v>3.472</v>
          </cell>
          <cell r="G4">
            <v>1.7270000000000001</v>
          </cell>
          <cell r="J4">
            <v>51.21</v>
          </cell>
        </row>
        <row r="5">
          <cell r="B5">
            <v>1.9279999999999999</v>
          </cell>
          <cell r="D5">
            <v>5.0990000000000002</v>
          </cell>
          <cell r="G5">
            <v>2.4820000000000002</v>
          </cell>
          <cell r="J5">
            <v>51.859000000000002</v>
          </cell>
        </row>
        <row r="6">
          <cell r="B6">
            <v>2.6440000000000001</v>
          </cell>
          <cell r="D6">
            <v>6.6440000000000001</v>
          </cell>
          <cell r="G6">
            <v>3.1560000000000001</v>
          </cell>
          <cell r="J6">
            <v>52.521999999999998</v>
          </cell>
        </row>
        <row r="7">
          <cell r="B7">
            <v>3.3780000000000001</v>
          </cell>
          <cell r="D7">
            <v>8.1020000000000003</v>
          </cell>
          <cell r="G7">
            <v>3.7440000000000002</v>
          </cell>
          <cell r="J7">
            <v>53.186999999999998</v>
          </cell>
        </row>
        <row r="8">
          <cell r="B8">
            <v>4.1159999999999997</v>
          </cell>
          <cell r="D8">
            <v>9.4710000000000001</v>
          </cell>
          <cell r="G8">
            <v>4.2450000000000001</v>
          </cell>
          <cell r="J8">
            <v>53.841999999999999</v>
          </cell>
        </row>
        <row r="9">
          <cell r="B9">
            <v>4.8479999999999999</v>
          </cell>
          <cell r="D9">
            <v>10.75</v>
          </cell>
          <cell r="G9">
            <v>4.657</v>
          </cell>
          <cell r="J9">
            <v>54.475999999999999</v>
          </cell>
        </row>
        <row r="10">
          <cell r="B10">
            <v>5.5650000000000004</v>
          </cell>
          <cell r="D10">
            <v>11.941000000000001</v>
          </cell>
          <cell r="G10">
            <v>4.9820000000000002</v>
          </cell>
          <cell r="J10">
            <v>55.078000000000003</v>
          </cell>
        </row>
        <row r="11">
          <cell r="B11">
            <v>6.2560000000000002</v>
          </cell>
          <cell r="D11">
            <v>13.045999999999999</v>
          </cell>
          <cell r="G11">
            <v>5.2240000000000002</v>
          </cell>
          <cell r="J11">
            <v>55.640999999999998</v>
          </cell>
        </row>
        <row r="12">
          <cell r="B12">
            <v>6.9160000000000004</v>
          </cell>
          <cell r="D12">
            <v>14.069000000000001</v>
          </cell>
          <cell r="G12">
            <v>5.3869999999999996</v>
          </cell>
          <cell r="J12">
            <v>56.155999999999999</v>
          </cell>
        </row>
        <row r="13">
          <cell r="B13">
            <v>7.5369999999999999</v>
          </cell>
          <cell r="D13">
            <v>15.015000000000001</v>
          </cell>
          <cell r="G13">
            <v>5.4740000000000002</v>
          </cell>
          <cell r="J13">
            <v>56.619</v>
          </cell>
        </row>
        <row r="14">
          <cell r="B14">
            <v>8.1170000000000009</v>
          </cell>
          <cell r="D14">
            <v>15.888</v>
          </cell>
          <cell r="G14">
            <v>5.492</v>
          </cell>
          <cell r="J14">
            <v>57.024999999999999</v>
          </cell>
        </row>
        <row r="15">
          <cell r="B15">
            <v>8.6519999999999992</v>
          </cell>
          <cell r="D15">
            <v>16.693999999999999</v>
          </cell>
          <cell r="G15">
            <v>5.4470000000000001</v>
          </cell>
          <cell r="J15">
            <v>57.371000000000002</v>
          </cell>
        </row>
        <row r="16">
          <cell r="B16">
            <v>9.14</v>
          </cell>
          <cell r="D16">
            <v>17.439</v>
          </cell>
          <cell r="G16">
            <v>5.343</v>
          </cell>
          <cell r="J16">
            <v>57.655000000000001</v>
          </cell>
        </row>
        <row r="17">
          <cell r="B17">
            <v>9.5809999999999995</v>
          </cell>
          <cell r="D17">
            <v>18.126999999999999</v>
          </cell>
          <cell r="G17">
            <v>5.1859999999999999</v>
          </cell>
          <cell r="J17">
            <v>57.878</v>
          </cell>
        </row>
        <row r="18">
          <cell r="B18">
            <v>9.9749999999999996</v>
          </cell>
          <cell r="D18">
            <v>18.763000000000002</v>
          </cell>
          <cell r="G18">
            <v>4.9809999999999999</v>
          </cell>
          <cell r="J18">
            <v>58.037999999999997</v>
          </cell>
        </row>
        <row r="19">
          <cell r="B19">
            <v>10.321999999999999</v>
          </cell>
          <cell r="D19">
            <v>19.352</v>
          </cell>
          <cell r="G19">
            <v>4.7329999999999997</v>
          </cell>
          <cell r="J19">
            <v>58.137999999999998</v>
          </cell>
          <cell r="T19">
            <v>1</v>
          </cell>
        </row>
        <row r="20">
          <cell r="B20">
            <v>10.625</v>
          </cell>
          <cell r="D20">
            <v>19.896999999999998</v>
          </cell>
          <cell r="G20">
            <v>4.4459999999999997</v>
          </cell>
          <cell r="J20">
            <v>58.177999999999997</v>
          </cell>
        </row>
        <row r="21">
          <cell r="B21">
            <v>10.884</v>
          </cell>
          <cell r="D21">
            <v>20.402999999999999</v>
          </cell>
          <cell r="G21">
            <v>4.125</v>
          </cell>
          <cell r="J21">
            <v>58.16</v>
          </cell>
        </row>
        <row r="22">
          <cell r="B22">
            <v>11.101000000000001</v>
          </cell>
          <cell r="D22">
            <v>20.872</v>
          </cell>
          <cell r="G22">
            <v>3.7709999999999999</v>
          </cell>
          <cell r="J22">
            <v>58.085999999999999</v>
          </cell>
          <cell r="U22">
            <v>-63.023993418155257</v>
          </cell>
        </row>
        <row r="23">
          <cell r="B23">
            <v>11.279</v>
          </cell>
          <cell r="D23">
            <v>21.308</v>
          </cell>
          <cell r="G23">
            <v>3.39</v>
          </cell>
          <cell r="J23">
            <v>57.959000000000003</v>
          </cell>
        </row>
        <row r="24">
          <cell r="B24">
            <v>11.42</v>
          </cell>
          <cell r="D24">
            <v>21.713000000000001</v>
          </cell>
          <cell r="G24">
            <v>2.9830000000000001</v>
          </cell>
          <cell r="J24">
            <v>57.78</v>
          </cell>
        </row>
        <row r="25">
          <cell r="B25">
            <v>11.526999999999999</v>
          </cell>
          <cell r="D25">
            <v>22.088999999999999</v>
          </cell>
          <cell r="G25">
            <v>2.552</v>
          </cell>
          <cell r="J25">
            <v>57.552999999999997</v>
          </cell>
        </row>
        <row r="26">
          <cell r="B26">
            <v>11.601000000000001</v>
          </cell>
          <cell r="D26">
            <v>22.437999999999999</v>
          </cell>
          <cell r="G26">
            <v>2.101</v>
          </cell>
          <cell r="J26">
            <v>57.278999999999996</v>
          </cell>
        </row>
        <row r="27">
          <cell r="B27">
            <v>11.646000000000001</v>
          </cell>
          <cell r="D27">
            <v>22.760999999999999</v>
          </cell>
          <cell r="G27">
            <v>1.63</v>
          </cell>
          <cell r="J27">
            <v>56.960999999999999</v>
          </cell>
        </row>
        <row r="28">
          <cell r="B28">
            <v>11.662000000000001</v>
          </cell>
          <cell r="D28">
            <v>23.061</v>
          </cell>
          <cell r="G28">
            <v>1.1419999999999999</v>
          </cell>
          <cell r="J28">
            <v>56.602000000000004</v>
          </cell>
        </row>
        <row r="29">
          <cell r="B29">
            <v>11.653</v>
          </cell>
          <cell r="D29">
            <v>23.337</v>
          </cell>
          <cell r="G29">
            <v>0.63700000000000001</v>
          </cell>
          <cell r="J29">
            <v>56.204000000000001</v>
          </cell>
        </row>
        <row r="30">
          <cell r="B30">
            <v>11.621</v>
          </cell>
          <cell r="D30">
            <v>23.591999999999999</v>
          </cell>
          <cell r="G30">
            <v>0.11799999999999999</v>
          </cell>
          <cell r="J30">
            <v>55.768999999999998</v>
          </cell>
        </row>
        <row r="31">
          <cell r="B31">
            <v>11.567</v>
          </cell>
          <cell r="D31">
            <v>23.824999999999999</v>
          </cell>
          <cell r="G31">
            <v>-0.41599999999999998</v>
          </cell>
          <cell r="J31">
            <v>55.298000000000002</v>
          </cell>
        </row>
        <row r="32">
          <cell r="B32">
            <v>11.493</v>
          </cell>
          <cell r="D32">
            <v>24.038</v>
          </cell>
          <cell r="G32">
            <v>-0.96199999999999997</v>
          </cell>
          <cell r="J32">
            <v>54.795000000000002</v>
          </cell>
        </row>
        <row r="33">
          <cell r="B33">
            <v>11.401999999999999</v>
          </cell>
          <cell r="D33">
            <v>24.231000000000002</v>
          </cell>
          <cell r="G33">
            <v>-1.5209999999999999</v>
          </cell>
          <cell r="J33">
            <v>54.261000000000003</v>
          </cell>
        </row>
        <row r="34">
          <cell r="B34">
            <v>11.295</v>
          </cell>
          <cell r="D34">
            <v>24.404</v>
          </cell>
          <cell r="G34">
            <v>-2.0920000000000001</v>
          </cell>
          <cell r="J34">
            <v>53.698</v>
          </cell>
        </row>
        <row r="35">
          <cell r="B35">
            <v>11.173</v>
          </cell>
          <cell r="D35">
            <v>24.558</v>
          </cell>
          <cell r="G35">
            <v>-2.6739999999999999</v>
          </cell>
          <cell r="J35">
            <v>53.106999999999999</v>
          </cell>
        </row>
        <row r="36">
          <cell r="B36">
            <v>11.039</v>
          </cell>
          <cell r="D36">
            <v>24.693999999999999</v>
          </cell>
          <cell r="G36">
            <v>-3.266</v>
          </cell>
          <cell r="J36">
            <v>52.491</v>
          </cell>
        </row>
        <row r="37">
          <cell r="B37">
            <v>10.893000000000001</v>
          </cell>
          <cell r="D37">
            <v>24.81</v>
          </cell>
          <cell r="G37">
            <v>-3.8690000000000002</v>
          </cell>
          <cell r="J37">
            <v>51.850999999999999</v>
          </cell>
        </row>
        <row r="38">
          <cell r="B38">
            <v>10.737</v>
          </cell>
          <cell r="D38">
            <v>24.908000000000001</v>
          </cell>
          <cell r="G38">
            <v>-4.4809999999999999</v>
          </cell>
          <cell r="J38">
            <v>51.188000000000002</v>
          </cell>
        </row>
        <row r="39">
          <cell r="B39">
            <v>10.571999999999999</v>
          </cell>
          <cell r="D39">
            <v>24.988</v>
          </cell>
          <cell r="G39">
            <v>-5.1029999999999998</v>
          </cell>
          <cell r="J39">
            <v>50.505000000000003</v>
          </cell>
        </row>
        <row r="40">
          <cell r="B40">
            <v>10.4</v>
          </cell>
          <cell r="D40">
            <v>25.048999999999999</v>
          </cell>
          <cell r="G40">
            <v>-5.734</v>
          </cell>
          <cell r="J40">
            <v>49.801000000000002</v>
          </cell>
        </row>
        <row r="41">
          <cell r="B41">
            <v>10.221</v>
          </cell>
          <cell r="D41">
            <v>25.091999999999999</v>
          </cell>
          <cell r="G41">
            <v>-6.3739999999999997</v>
          </cell>
          <cell r="J41">
            <v>49.079000000000001</v>
          </cell>
        </row>
        <row r="42">
          <cell r="B42">
            <v>10.036</v>
          </cell>
          <cell r="D42">
            <v>25.117000000000001</v>
          </cell>
          <cell r="G42">
            <v>-7.0229999999999997</v>
          </cell>
          <cell r="J42">
            <v>48.338999999999999</v>
          </cell>
        </row>
        <row r="43">
          <cell r="B43">
            <v>9.8480000000000008</v>
          </cell>
          <cell r="D43">
            <v>25.123000000000001</v>
          </cell>
          <cell r="G43">
            <v>-7.68</v>
          </cell>
          <cell r="J43">
            <v>47.584000000000003</v>
          </cell>
        </row>
        <row r="44">
          <cell r="B44">
            <v>9.6549999999999994</v>
          </cell>
          <cell r="D44">
            <v>25.111000000000001</v>
          </cell>
          <cell r="G44">
            <v>-8.3450000000000006</v>
          </cell>
          <cell r="J44">
            <v>46.813000000000002</v>
          </cell>
        </row>
        <row r="45">
          <cell r="B45">
            <v>9.4600000000000009</v>
          </cell>
          <cell r="D45">
            <v>25.081</v>
          </cell>
          <cell r="G45">
            <v>-9.0190000000000001</v>
          </cell>
          <cell r="J45">
            <v>46.028999999999996</v>
          </cell>
        </row>
        <row r="46">
          <cell r="B46">
            <v>9.2639999999999993</v>
          </cell>
          <cell r="D46">
            <v>25.032</v>
          </cell>
          <cell r="G46">
            <v>-9.7010000000000005</v>
          </cell>
          <cell r="J46">
            <v>45.231000000000002</v>
          </cell>
        </row>
        <row r="47">
          <cell r="B47">
            <v>9.0660000000000007</v>
          </cell>
          <cell r="D47">
            <v>24.965</v>
          </cell>
          <cell r="G47">
            <v>-10.39</v>
          </cell>
          <cell r="J47">
            <v>44.421999999999997</v>
          </cell>
        </row>
        <row r="48">
          <cell r="B48">
            <v>8.8680000000000003</v>
          </cell>
          <cell r="D48">
            <v>24.88</v>
          </cell>
          <cell r="G48">
            <v>-11.087999999999999</v>
          </cell>
          <cell r="J48">
            <v>43.602000000000004</v>
          </cell>
        </row>
        <row r="49">
          <cell r="B49">
            <v>8.6709999999999994</v>
          </cell>
          <cell r="D49">
            <v>24.774999999999999</v>
          </cell>
          <cell r="G49">
            <v>-11.792999999999999</v>
          </cell>
          <cell r="J49">
            <v>42.771000000000001</v>
          </cell>
        </row>
        <row r="50">
          <cell r="B50">
            <v>8.4740000000000002</v>
          </cell>
          <cell r="D50">
            <v>24.652000000000001</v>
          </cell>
          <cell r="G50">
            <v>-12.505000000000001</v>
          </cell>
          <cell r="J50">
            <v>41.932000000000002</v>
          </cell>
        </row>
        <row r="51">
          <cell r="B51">
            <v>8.2799999999999994</v>
          </cell>
          <cell r="D51">
            <v>24.510999999999999</v>
          </cell>
          <cell r="G51">
            <v>-13.225</v>
          </cell>
          <cell r="J51">
            <v>41.084000000000003</v>
          </cell>
        </row>
        <row r="52">
          <cell r="B52">
            <v>8.0879999999999992</v>
          </cell>
          <cell r="D52">
            <v>24.35</v>
          </cell>
          <cell r="G52">
            <v>-13.952</v>
          </cell>
          <cell r="J52">
            <v>40.228000000000002</v>
          </cell>
        </row>
        <row r="53">
          <cell r="B53">
            <v>7.899</v>
          </cell>
          <cell r="D53">
            <v>24.170999999999999</v>
          </cell>
          <cell r="G53">
            <v>-14.686999999999999</v>
          </cell>
          <cell r="J53">
            <v>39.366</v>
          </cell>
        </row>
        <row r="54">
          <cell r="B54">
            <v>7.7130000000000001</v>
          </cell>
          <cell r="D54">
            <v>23.972000000000001</v>
          </cell>
          <cell r="G54">
            <v>-15.429</v>
          </cell>
          <cell r="J54">
            <v>38.497</v>
          </cell>
        </row>
        <row r="55">
          <cell r="B55">
            <v>7.532</v>
          </cell>
          <cell r="D55">
            <v>23.754999999999999</v>
          </cell>
          <cell r="G55">
            <v>-16.177</v>
          </cell>
          <cell r="J55">
            <v>37.622999999999998</v>
          </cell>
        </row>
        <row r="56">
          <cell r="B56">
            <v>7.3550000000000004</v>
          </cell>
          <cell r="D56">
            <v>23.518000000000001</v>
          </cell>
          <cell r="G56">
            <v>-16.933</v>
          </cell>
          <cell r="J56">
            <v>36.744999999999997</v>
          </cell>
        </row>
        <row r="57">
          <cell r="B57">
            <v>7.1829999999999998</v>
          </cell>
          <cell r="D57">
            <v>23.262</v>
          </cell>
          <cell r="G57">
            <v>-17.696000000000002</v>
          </cell>
          <cell r="J57">
            <v>35.862000000000002</v>
          </cell>
        </row>
        <row r="58">
          <cell r="B58">
            <v>7.016</v>
          </cell>
          <cell r="D58">
            <v>22.986999999999998</v>
          </cell>
          <cell r="G58">
            <v>-18.465</v>
          </cell>
          <cell r="J58">
            <v>34.977000000000004</v>
          </cell>
        </row>
        <row r="59">
          <cell r="B59">
            <v>6.8559999999999999</v>
          </cell>
          <cell r="D59">
            <v>22.693000000000001</v>
          </cell>
          <cell r="G59">
            <v>-19.241</v>
          </cell>
          <cell r="J59">
            <v>34.088000000000001</v>
          </cell>
        </row>
        <row r="60">
          <cell r="B60">
            <v>6.7009999999999996</v>
          </cell>
          <cell r="D60">
            <v>22.379000000000001</v>
          </cell>
          <cell r="G60">
            <v>-20.024000000000001</v>
          </cell>
          <cell r="J60">
            <v>33.198</v>
          </cell>
        </row>
        <row r="61">
          <cell r="B61">
            <v>6.5540000000000003</v>
          </cell>
          <cell r="D61">
            <v>22.045999999999999</v>
          </cell>
          <cell r="G61">
            <v>-20.812999999999999</v>
          </cell>
          <cell r="J61">
            <v>32.305999999999997</v>
          </cell>
        </row>
        <row r="62">
          <cell r="B62">
            <v>6.4130000000000003</v>
          </cell>
          <cell r="D62">
            <v>21.693000000000001</v>
          </cell>
          <cell r="G62">
            <v>-21.609000000000002</v>
          </cell>
          <cell r="J62">
            <v>31.414000000000001</v>
          </cell>
        </row>
        <row r="63">
          <cell r="B63">
            <v>6.28</v>
          </cell>
          <cell r="D63">
            <v>21.321000000000002</v>
          </cell>
          <cell r="G63">
            <v>-22.411000000000001</v>
          </cell>
          <cell r="J63">
            <v>30.521000000000001</v>
          </cell>
        </row>
        <row r="64">
          <cell r="B64">
            <v>6.1550000000000002</v>
          </cell>
          <cell r="D64">
            <v>20.928999999999998</v>
          </cell>
          <cell r="G64">
            <v>-23.219000000000001</v>
          </cell>
          <cell r="J64">
            <v>29.629000000000001</v>
          </cell>
        </row>
        <row r="65">
          <cell r="B65">
            <v>6.0380000000000003</v>
          </cell>
          <cell r="D65">
            <v>20.516999999999999</v>
          </cell>
          <cell r="G65">
            <v>-24.033999999999999</v>
          </cell>
          <cell r="J65">
            <v>28.738</v>
          </cell>
        </row>
        <row r="66">
          <cell r="B66">
            <v>5.9290000000000003</v>
          </cell>
          <cell r="D66">
            <v>20.085999999999999</v>
          </cell>
          <cell r="G66">
            <v>-24.855</v>
          </cell>
          <cell r="J66">
            <v>27.847999999999999</v>
          </cell>
        </row>
        <row r="67">
          <cell r="B67">
            <v>5.8289999999999997</v>
          </cell>
          <cell r="D67">
            <v>19.634</v>
          </cell>
          <cell r="G67">
            <v>-25.681999999999999</v>
          </cell>
          <cell r="J67">
            <v>26.960999999999999</v>
          </cell>
        </row>
        <row r="68">
          <cell r="B68">
            <v>5.7389999999999999</v>
          </cell>
          <cell r="D68">
            <v>19.163</v>
          </cell>
          <cell r="G68">
            <v>-26.515000000000001</v>
          </cell>
          <cell r="J68">
            <v>26.076000000000001</v>
          </cell>
        </row>
        <row r="69">
          <cell r="B69">
            <v>5.657</v>
          </cell>
          <cell r="D69">
            <v>18.672000000000001</v>
          </cell>
          <cell r="G69">
            <v>-27.353999999999999</v>
          </cell>
          <cell r="J69">
            <v>25.195</v>
          </cell>
        </row>
        <row r="70">
          <cell r="B70">
            <v>5.5860000000000003</v>
          </cell>
          <cell r="D70">
            <v>18.161000000000001</v>
          </cell>
          <cell r="G70">
            <v>-28.199000000000002</v>
          </cell>
          <cell r="J70">
            <v>24.317</v>
          </cell>
        </row>
        <row r="71">
          <cell r="B71">
            <v>5.524</v>
          </cell>
          <cell r="D71">
            <v>17.63</v>
          </cell>
          <cell r="G71">
            <v>-29.048999999999999</v>
          </cell>
          <cell r="J71">
            <v>23.443000000000001</v>
          </cell>
        </row>
        <row r="72">
          <cell r="B72">
            <v>5.4720000000000004</v>
          </cell>
          <cell r="D72">
            <v>17.079000000000001</v>
          </cell>
          <cell r="G72">
            <v>-29.905999999999999</v>
          </cell>
          <cell r="J72">
            <v>22.574000000000002</v>
          </cell>
        </row>
        <row r="73">
          <cell r="B73">
            <v>5.431</v>
          </cell>
          <cell r="D73">
            <v>16.507999999999999</v>
          </cell>
          <cell r="G73">
            <v>-30.768999999999998</v>
          </cell>
          <cell r="J73">
            <v>21.710999999999999</v>
          </cell>
        </row>
        <row r="74">
          <cell r="B74">
            <v>5.4009999999999998</v>
          </cell>
          <cell r="D74">
            <v>15.917</v>
          </cell>
          <cell r="G74">
            <v>-31.637</v>
          </cell>
          <cell r="J74">
            <v>20.853000000000002</v>
          </cell>
        </row>
        <row r="75">
          <cell r="B75">
            <v>5.3819999999999997</v>
          </cell>
          <cell r="D75">
            <v>15.305</v>
          </cell>
          <cell r="G75">
            <v>-32.511000000000003</v>
          </cell>
          <cell r="J75">
            <v>20.001999999999999</v>
          </cell>
        </row>
        <row r="76">
          <cell r="B76">
            <v>5.3739999999999997</v>
          </cell>
          <cell r="D76">
            <v>14.673</v>
          </cell>
          <cell r="G76">
            <v>-33.390999999999998</v>
          </cell>
          <cell r="J76">
            <v>19.157</v>
          </cell>
        </row>
        <row r="77">
          <cell r="B77">
            <v>5.3780000000000001</v>
          </cell>
          <cell r="D77">
            <v>14.021000000000001</v>
          </cell>
          <cell r="G77">
            <v>-34.276000000000003</v>
          </cell>
          <cell r="J77">
            <v>18.32</v>
          </cell>
        </row>
        <row r="78">
          <cell r="B78">
            <v>5.3929999999999998</v>
          </cell>
          <cell r="D78">
            <v>13.348000000000001</v>
          </cell>
          <cell r="G78">
            <v>-35.167999999999999</v>
          </cell>
          <cell r="J78">
            <v>17.490000000000002</v>
          </cell>
        </row>
        <row r="79">
          <cell r="B79">
            <v>5.4210000000000003</v>
          </cell>
          <cell r="D79">
            <v>12.654</v>
          </cell>
          <cell r="G79">
            <v>-36.064999999999998</v>
          </cell>
          <cell r="J79">
            <v>16.668999999999997</v>
          </cell>
        </row>
        <row r="80">
          <cell r="B80">
            <v>5.4610000000000003</v>
          </cell>
          <cell r="D80">
            <v>11.94</v>
          </cell>
          <cell r="G80">
            <v>-36.968000000000004</v>
          </cell>
          <cell r="J80">
            <v>15.856999999999999</v>
          </cell>
        </row>
        <row r="81">
          <cell r="B81">
            <v>5.5129999999999999</v>
          </cell>
          <cell r="D81">
            <v>11.205</v>
          </cell>
          <cell r="G81">
            <v>-37.878</v>
          </cell>
          <cell r="J81">
            <v>15.054000000000002</v>
          </cell>
        </row>
        <row r="82">
          <cell r="B82">
            <v>5.5780000000000003</v>
          </cell>
          <cell r="D82">
            <v>10.448</v>
          </cell>
          <cell r="G82">
            <v>-38.792999999999999</v>
          </cell>
          <cell r="J82">
            <v>14.261000000000003</v>
          </cell>
        </row>
        <row r="83">
          <cell r="B83">
            <v>5.6559999999999997</v>
          </cell>
          <cell r="D83">
            <v>9.6709999999999994</v>
          </cell>
          <cell r="G83">
            <v>-39.713999999999999</v>
          </cell>
          <cell r="J83">
            <v>13.478999999999999</v>
          </cell>
        </row>
        <row r="84">
          <cell r="B84">
            <v>5.7480000000000002</v>
          </cell>
          <cell r="D84">
            <v>8.8719999999999999</v>
          </cell>
          <cell r="G84">
            <v>-40.642000000000003</v>
          </cell>
          <cell r="J84">
            <v>12.707000000000001</v>
          </cell>
        </row>
        <row r="85">
          <cell r="B85">
            <v>5.8529999999999998</v>
          </cell>
          <cell r="D85">
            <v>8.0510000000000002</v>
          </cell>
          <cell r="G85">
            <v>-41.576999999999998</v>
          </cell>
          <cell r="J85">
            <v>11.947000000000003</v>
          </cell>
        </row>
        <row r="86">
          <cell r="B86">
            <v>5.9710000000000001</v>
          </cell>
          <cell r="D86">
            <v>7.2089999999999996</v>
          </cell>
          <cell r="G86">
            <v>-42.518000000000001</v>
          </cell>
          <cell r="J86">
            <v>11.198999999999998</v>
          </cell>
        </row>
        <row r="87">
          <cell r="B87">
            <v>6.1050000000000004</v>
          </cell>
          <cell r="D87">
            <v>6.3440000000000003</v>
          </cell>
          <cell r="G87">
            <v>-43.466000000000001</v>
          </cell>
          <cell r="J87">
            <v>10.463000000000001</v>
          </cell>
        </row>
        <row r="88">
          <cell r="B88">
            <v>6.2519999999999998</v>
          </cell>
          <cell r="D88">
            <v>5.4569999999999999</v>
          </cell>
          <cell r="G88">
            <v>-44.421999999999997</v>
          </cell>
          <cell r="J88">
            <v>9.7409999999999997</v>
          </cell>
        </row>
        <row r="89">
          <cell r="B89">
            <v>6.4139999999999997</v>
          </cell>
          <cell r="D89">
            <v>4.5460000000000003</v>
          </cell>
          <cell r="G89">
            <v>-45.386000000000003</v>
          </cell>
          <cell r="J89">
            <v>9.0319999999999965</v>
          </cell>
        </row>
        <row r="90">
          <cell r="B90">
            <v>6.5919999999999996</v>
          </cell>
          <cell r="D90">
            <v>3.6120000000000001</v>
          </cell>
          <cell r="G90">
            <v>-46.357999999999997</v>
          </cell>
          <cell r="J90">
            <v>8.338000000000001</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V90"/>
  <sheetViews>
    <sheetView topLeftCell="U1" zoomScaleNormal="100" workbookViewId="0">
      <selection activeCell="AL8" sqref="AL8"/>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0.28515625" style="1" bestFit="1" customWidth="1"/>
    <col min="38" max="38" width="11.42578125" style="1"/>
    <col min="39" max="39" width="17.140625" style="1" bestFit="1" customWidth="1"/>
    <col min="40" max="40" width="20.140625" style="1" bestFit="1" customWidth="1"/>
    <col min="41" max="42" width="11.42578125" style="1"/>
    <col min="43" max="43" width="13.85546875" style="1" bestFit="1" customWidth="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40" si="0">((T2-$V$2)^2+(U2-$W$2)^2)^0.5</f>
        <v>78.234212464880088</v>
      </c>
      <c r="Y2" s="1">
        <f>G2+$S$12*(J2-B2)+$S$14*(G2-D2)</f>
        <v>-17.5</v>
      </c>
      <c r="Z2" s="1">
        <f>B2+$S$12*(G2-D2)+$S$14*(B2-J2)</f>
        <v>331.37</v>
      </c>
      <c r="AA2" s="1">
        <f>G2+$S$18*(J2-B2)+$S$20*(G2-D2)</f>
        <v>13.4</v>
      </c>
      <c r="AB2" s="1">
        <f>B2+$S$18*(G2-D2)+$S$20*(B2-J2)</f>
        <v>270.5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49.050000000000004</v>
      </c>
      <c r="AM2" s="1">
        <f>($AK$39+$AK$42*(X2-$X$2))*1.065</f>
        <v>252.08549999999997</v>
      </c>
      <c r="AN2" s="1">
        <f t="shared" ref="AN2:AN33" si="1">AM2*AC2</f>
        <v>-8184.9047756152167</v>
      </c>
      <c r="AO2" s="1">
        <f>$AL$2*AD2</f>
        <v>-2546.8043972127252</v>
      </c>
      <c r="AP2" s="1">
        <f>$AL$5*AE2</f>
        <v>-2598.5216809760677</v>
      </c>
      <c r="AQ2" s="1">
        <f>AO2+AP2</f>
        <v>-5145.326078188793</v>
      </c>
      <c r="AR2" s="1">
        <f>AQ2-AN2</f>
        <v>3039.5786974264238</v>
      </c>
      <c r="AT2" s="1">
        <f>$AK$45+$AK$48*(X2-$X$2)</f>
        <v>307</v>
      </c>
      <c r="AU2" s="1">
        <f>AT2*AC2</f>
        <v>-9967.9107529543435</v>
      </c>
      <c r="AV2" s="1">
        <f>AQ2-AU2</f>
        <v>4822.5846747655505</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-10.815479799999999</v>
      </c>
      <c r="Z3" s="1">
        <f t="shared" ref="Z3:Z66" si="15">B3+$S$12*(G3-D3)+$S$14*(B3-J3)</f>
        <v>332.21653079999993</v>
      </c>
      <c r="AA3" s="1">
        <f t="shared" ref="AA3:AA66" si="16">G3+$S$18*(J3-B3)+$S$20*(G3-D3)</f>
        <v>19.016786000000003</v>
      </c>
      <c r="AB3" s="1">
        <f t="shared" ref="AB3:AB66" si="17">B3+$S$18*(G3-D3)+$S$20*(B3-J3)</f>
        <v>270.816756</v>
      </c>
      <c r="AC3" s="1">
        <f t="shared" ref="AC3:AC66" si="18">AJ3*((AG3-Q3)^2+(AH3-R3)^2)^0.5</f>
        <v>-29.058773915868585</v>
      </c>
      <c r="AD3" s="1">
        <f t="shared" ref="AD3:AD66" si="19">Y3-Q3</f>
        <v>-49.245006578130685</v>
      </c>
      <c r="AE3" s="1">
        <f t="shared" ref="AE3:AE66" si="20">AA3-Q3</f>
        <v>-19.412740778130683</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($AK$39+$AK$42*(X3-$X$2))*1.065</f>
        <v>249.97352702109617</v>
      </c>
      <c r="AN3" s="1">
        <f t="shared" si="1"/>
        <v>-7263.9242066583001</v>
      </c>
      <c r="AO3" s="1">
        <f t="shared" ref="AO3:AO66" si="27">$AL$2*AD3</f>
        <v>-2415.4675726573105</v>
      </c>
      <c r="AP3" s="1">
        <f t="shared" ref="AP3:AP66" si="28">$AL$5*AE3</f>
        <v>-2399.5312366216217</v>
      </c>
      <c r="AQ3" s="1">
        <f t="shared" ref="AQ3:AQ66" si="29">AO3+AP3</f>
        <v>-4814.9988092789317</v>
      </c>
      <c r="AR3" s="1">
        <f t="shared" ref="AR3:AR66" si="30">AQ3-AN3</f>
        <v>2448.9253973793684</v>
      </c>
      <c r="AT3" s="1">
        <f t="shared" ref="AT3:AT66" si="31">$AK$45+$AK$48*(X3-$X$2)</f>
        <v>304.36241492955884</v>
      </c>
      <c r="AU3" s="1">
        <f t="shared" ref="AU3:AU66" si="32">AT3*AC3</f>
        <v>-8844.3986039258361</v>
      </c>
      <c r="AV3" s="1">
        <f t="shared" ref="AV3:AV66" si="33">AQ3-AU3</f>
        <v>4029.3997946469044</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-4.1976870000000002</v>
      </c>
      <c r="Z4" s="1">
        <f t="shared" si="15"/>
        <v>333.021928</v>
      </c>
      <c r="AA4" s="1">
        <f t="shared" si="16"/>
        <v>24.55941</v>
      </c>
      <c r="AB4" s="1">
        <f t="shared" si="17"/>
        <v>271.11003999999997</v>
      </c>
      <c r="AC4" s="1">
        <f t="shared" si="18"/>
        <v>-25.918051859618991</v>
      </c>
      <c r="AD4" s="1">
        <f t="shared" si="19"/>
        <v>-45.618367043566714</v>
      </c>
      <c r="AE4" s="1">
        <f t="shared" si="20"/>
        <v>-16.861270043566712</v>
      </c>
      <c r="AF4" s="1">
        <f t="shared" si="21"/>
        <v>2.1744203491685039</v>
      </c>
      <c r="AG4" s="1">
        <f t="shared" si="22"/>
        <v>31.245094978499409</v>
      </c>
      <c r="AH4" s="1">
        <f t="shared" si="23"/>
        <v>-65.397942488835355</v>
      </c>
      <c r="AI4" s="1">
        <f t="shared" si="24"/>
        <v>-23.837006539863154</v>
      </c>
      <c r="AJ4" s="1">
        <f t="shared" si="25"/>
        <v>-1</v>
      </c>
      <c r="AK4" s="1" t="s">
        <v>31</v>
      </c>
      <c r="AL4" s="4">
        <f>'Federstärke 55NR'!A4</f>
        <v>12.600000000000001</v>
      </c>
      <c r="AM4" s="1">
        <f t="shared" si="26"/>
        <v>248.11267892179262</v>
      </c>
      <c r="AN4" s="1">
        <f t="shared" si="1"/>
        <v>-6430.5972793240171</v>
      </c>
      <c r="AO4" s="1">
        <f t="shared" si="27"/>
        <v>-2237.5809034869476</v>
      </c>
      <c r="AP4" s="1">
        <f t="shared" si="28"/>
        <v>-2084.1541450051072</v>
      </c>
      <c r="AQ4" s="1">
        <f t="shared" si="29"/>
        <v>-4321.7350484920553</v>
      </c>
      <c r="AR4" s="1">
        <f t="shared" si="30"/>
        <v>2108.8622308319618</v>
      </c>
      <c r="AT4" s="1">
        <f t="shared" si="31"/>
        <v>302.03845282677219</v>
      </c>
      <c r="AU4" s="1">
        <f t="shared" si="32"/>
        <v>-7828.2482839633658</v>
      </c>
      <c r="AV4" s="1">
        <f t="shared" si="33"/>
        <v>3506.5132354713105</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2.3500557999999963</v>
      </c>
      <c r="Z5" s="1">
        <f t="shared" si="15"/>
        <v>333.75665940000005</v>
      </c>
      <c r="AA5" s="1">
        <f t="shared" si="16"/>
        <v>30.021478000000002</v>
      </c>
      <c r="AB5" s="1">
        <f t="shared" si="17"/>
        <v>271.35335400000008</v>
      </c>
      <c r="AC5" s="1">
        <f t="shared" si="18"/>
        <v>-22.252024705646676</v>
      </c>
      <c r="AD5" s="1">
        <f t="shared" si="19"/>
        <v>-41.519180848375839</v>
      </c>
      <c r="AE5" s="1">
        <f t="shared" si="20"/>
        <v>-13.84775864837583</v>
      </c>
      <c r="AF5" s="1">
        <f t="shared" si="21"/>
        <v>2.2056876155427214</v>
      </c>
      <c r="AG5" s="1">
        <f t="shared" si="22"/>
        <v>35.921744854378815</v>
      </c>
      <c r="AH5" s="1">
        <f t="shared" si="23"/>
        <v>-57.140630462914395</v>
      </c>
      <c r="AI5" s="1">
        <f t="shared" si="24"/>
        <v>-20.784368590001961</v>
      </c>
      <c r="AJ5" s="1">
        <f t="shared" si="25"/>
        <v>-1</v>
      </c>
      <c r="AK5" s="1">
        <v>5</v>
      </c>
      <c r="AL5" s="1">
        <f>9.81*AL4</f>
        <v>123.60600000000002</v>
      </c>
      <c r="AM5" s="1">
        <f t="shared" si="26"/>
        <v>246.52398912934666</v>
      </c>
      <c r="AN5" s="1">
        <f t="shared" si="1"/>
        <v>-5485.6578966407942</v>
      </c>
      <c r="AO5" s="1">
        <f t="shared" si="27"/>
        <v>-2036.5158206128351</v>
      </c>
      <c r="AP5" s="1">
        <f t="shared" si="28"/>
        <v>-1711.6660554911432</v>
      </c>
      <c r="AQ5" s="1">
        <f t="shared" si="29"/>
        <v>-3748.1818761039785</v>
      </c>
      <c r="AR5" s="1">
        <f t="shared" si="30"/>
        <v>1737.4760205368157</v>
      </c>
      <c r="AT5" s="1">
        <f t="shared" si="31"/>
        <v>300.05438176148198</v>
      </c>
      <c r="AU5" s="1">
        <f t="shared" si="32"/>
        <v>-6676.8175159940365</v>
      </c>
      <c r="AV5" s="1">
        <f t="shared" si="33"/>
        <v>2928.635639890058</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8.8150712000000002</v>
      </c>
      <c r="Z6" s="1">
        <f t="shared" si="15"/>
        <v>334.42625720000001</v>
      </c>
      <c r="AA6" s="1">
        <f t="shared" si="16"/>
        <v>35.393383999999998</v>
      </c>
      <c r="AB6" s="1">
        <f t="shared" si="17"/>
        <v>271.54919600000005</v>
      </c>
      <c r="AC6" s="1">
        <f t="shared" si="18"/>
        <v>-18.618285027900814</v>
      </c>
      <c r="AD6" s="1">
        <f t="shared" si="19"/>
        <v>-36.639363066555866</v>
      </c>
      <c r="AE6" s="1">
        <f t="shared" si="20"/>
        <v>-10.061050266555867</v>
      </c>
      <c r="AF6" s="1">
        <f t="shared" si="21"/>
        <v>2.2229689025566128</v>
      </c>
      <c r="AG6" s="1">
        <f t="shared" si="22"/>
        <v>39.482403168170165</v>
      </c>
      <c r="AH6" s="1">
        <f t="shared" si="23"/>
        <v>-48.272822906671252</v>
      </c>
      <c r="AI6" s="1">
        <f t="shared" si="24"/>
        <v>-17.634494093680988</v>
      </c>
      <c r="AJ6" s="1">
        <f t="shared" si="25"/>
        <v>-1</v>
      </c>
      <c r="AK6" s="1" t="s">
        <v>32</v>
      </c>
      <c r="AM6" s="1">
        <f t="shared" si="26"/>
        <v>245.20077904893512</v>
      </c>
      <c r="AN6" s="1">
        <f t="shared" si="1"/>
        <v>-4565.2179933964044</v>
      </c>
      <c r="AO6" s="1">
        <f t="shared" si="27"/>
        <v>-1797.1607584145654</v>
      </c>
      <c r="AP6" s="1">
        <f t="shared" si="28"/>
        <v>-1243.6061792479047</v>
      </c>
      <c r="AQ6" s="1">
        <f t="shared" si="29"/>
        <v>-3040.7669376624699</v>
      </c>
      <c r="AR6" s="1">
        <f t="shared" si="30"/>
        <v>1524.4510557339345</v>
      </c>
      <c r="AT6" s="1">
        <f t="shared" si="31"/>
        <v>298.40186101997034</v>
      </c>
      <c r="AU6" s="1">
        <f t="shared" si="32"/>
        <v>-5555.7309013258537</v>
      </c>
      <c r="AV6" s="1">
        <f t="shared" si="33"/>
        <v>2514.9639636633838</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15.193059200000004</v>
      </c>
      <c r="Z7" s="1">
        <f t="shared" si="15"/>
        <v>335.00746659999999</v>
      </c>
      <c r="AA7" s="1">
        <f t="shared" si="16"/>
        <v>40.669592000000009</v>
      </c>
      <c r="AB7" s="1">
        <f t="shared" si="17"/>
        <v>271.67674599999998</v>
      </c>
      <c r="AC7" s="1">
        <f t="shared" si="18"/>
        <v>-14.628365850133152</v>
      </c>
      <c r="AD7" s="1">
        <f t="shared" si="19"/>
        <v>-31.164344383726675</v>
      </c>
      <c r="AE7" s="1">
        <f t="shared" si="20"/>
        <v>-5.6878115837266705</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244.1658870762129</v>
      </c>
      <c r="AN7" s="1">
        <f t="shared" si="1"/>
        <v>-3571.7479242731401</v>
      </c>
      <c r="AO7" s="1">
        <f t="shared" si="27"/>
        <v>-1528.6110920217936</v>
      </c>
      <c r="AP7" s="1">
        <f t="shared" si="28"/>
        <v>-703.04763861811898</v>
      </c>
      <c r="AQ7" s="1">
        <f t="shared" si="29"/>
        <v>-2231.6587306399124</v>
      </c>
      <c r="AR7" s="1">
        <f t="shared" si="30"/>
        <v>1340.0891936332278</v>
      </c>
      <c r="AT7" s="1">
        <f t="shared" si="31"/>
        <v>297.10941284755654</v>
      </c>
      <c r="AU7" s="1">
        <f t="shared" si="32"/>
        <v>-4346.2251886523081</v>
      </c>
      <c r="AV7" s="1">
        <f t="shared" si="33"/>
        <v>2114.5664580123957</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21.475692399999996</v>
      </c>
      <c r="Z8" s="1">
        <f t="shared" si="15"/>
        <v>335.49919240000003</v>
      </c>
      <c r="AA8" s="1">
        <f t="shared" si="16"/>
        <v>45.844228000000001</v>
      </c>
      <c r="AB8" s="1">
        <f t="shared" si="17"/>
        <v>271.733092</v>
      </c>
      <c r="AC8" s="1">
        <f t="shared" si="18"/>
        <v>-10.687768791832351</v>
      </c>
      <c r="AD8" s="1">
        <f t="shared" si="19"/>
        <v>-24.97862889714678</v>
      </c>
      <c r="AE8" s="1">
        <f t="shared" si="20"/>
        <v>-0.61009329714677563</v>
      </c>
      <c r="AF8" s="1">
        <f t="shared" si="21"/>
        <v>2.2252489322424847</v>
      </c>
      <c r="AG8" s="1">
        <f t="shared" si="22"/>
        <v>43.82525795617336</v>
      </c>
      <c r="AH8" s="1">
        <f t="shared" si="23"/>
        <v>-29.518577877838183</v>
      </c>
      <c r="AI8" s="1">
        <f t="shared" si="24"/>
        <v>-10.359364251575251</v>
      </c>
      <c r="AJ8" s="1">
        <f t="shared" si="25"/>
        <v>-1</v>
      </c>
      <c r="AK8" s="1" t="s">
        <v>33</v>
      </c>
      <c r="AL8" s="4">
        <f>'Federstärke 55NR'!A8</f>
        <v>750</v>
      </c>
      <c r="AM8" s="1">
        <f t="shared" si="26"/>
        <v>243.41827985365231</v>
      </c>
      <c r="AN8" s="1">
        <f t="shared" si="1"/>
        <v>-2601.5982947813786</v>
      </c>
      <c r="AO8" s="1">
        <f t="shared" si="27"/>
        <v>-1225.2017474050497</v>
      </c>
      <c r="AP8" s="1">
        <f t="shared" si="28"/>
        <v>-75.411192087124363</v>
      </c>
      <c r="AQ8" s="1">
        <f t="shared" si="29"/>
        <v>-1300.6129394921741</v>
      </c>
      <c r="AR8" s="1">
        <f t="shared" si="30"/>
        <v>1300.9853552892046</v>
      </c>
      <c r="AT8" s="1">
        <f t="shared" si="31"/>
        <v>296.17574671239453</v>
      </c>
      <c r="AU8" s="1">
        <f t="shared" si="32"/>
        <v>-3165.4579026103734</v>
      </c>
      <c r="AV8" s="1">
        <f t="shared" si="33"/>
        <v>1864.8449631181993</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27.667948200000001</v>
      </c>
      <c r="Z9" s="1">
        <f t="shared" si="15"/>
        <v>335.88515719999998</v>
      </c>
      <c r="AA9" s="1">
        <f t="shared" si="16"/>
        <v>50.920434</v>
      </c>
      <c r="AB9" s="1">
        <f t="shared" si="17"/>
        <v>271.70255600000002</v>
      </c>
      <c r="AC9" s="1">
        <f t="shared" si="18"/>
        <v>-6.6492678391533468</v>
      </c>
      <c r="AD9" s="1">
        <f t="shared" si="19"/>
        <v>-18.119642675395408</v>
      </c>
      <c r="AE9" s="1">
        <f t="shared" si="20"/>
        <v>5.1328431246045909</v>
      </c>
      <c r="AF9" s="1">
        <f t="shared" si="21"/>
        <v>2.2083156970003595</v>
      </c>
      <c r="AG9" s="1">
        <f t="shared" si="22"/>
        <v>44.40380767254365</v>
      </c>
      <c r="AH9" s="1">
        <f t="shared" si="23"/>
        <v>-19.867099766588801</v>
      </c>
      <c r="AI9" s="1">
        <f t="shared" si="24"/>
        <v>-6.5036840978251966</v>
      </c>
      <c r="AJ9" s="1">
        <f t="shared" si="25"/>
        <v>-1</v>
      </c>
      <c r="AK9" s="1">
        <f>AK5+AK7</f>
        <v>11.2</v>
      </c>
      <c r="AL9" s="1" t="s">
        <v>44</v>
      </c>
      <c r="AM9" s="1">
        <f t="shared" si="26"/>
        <v>242.96297512727463</v>
      </c>
      <c r="AN9" s="1">
        <f t="shared" si="1"/>
        <v>-1615.5258966188017</v>
      </c>
      <c r="AO9" s="1">
        <f t="shared" si="27"/>
        <v>-888.76847322814479</v>
      </c>
      <c r="AP9" s="1">
        <f t="shared" si="28"/>
        <v>634.45020725987513</v>
      </c>
      <c r="AQ9" s="1">
        <f t="shared" si="29"/>
        <v>-254.31826596826966</v>
      </c>
      <c r="AR9" s="1">
        <f t="shared" si="30"/>
        <v>1361.2076306505319</v>
      </c>
      <c r="AT9" s="1">
        <f t="shared" si="31"/>
        <v>295.60712913973106</v>
      </c>
      <c r="AU9" s="1">
        <f t="shared" si="32"/>
        <v>-1965.5709768132638</v>
      </c>
      <c r="AV9" s="1">
        <f t="shared" si="33"/>
        <v>1711.252710844994</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33.772526600000006</v>
      </c>
      <c r="Z10" s="1">
        <f t="shared" si="15"/>
        <v>336.14310620000003</v>
      </c>
      <c r="AA10" s="1">
        <f t="shared" si="16"/>
        <v>55.899674000000005</v>
      </c>
      <c r="AB10" s="1">
        <f t="shared" si="17"/>
        <v>271.56531800000005</v>
      </c>
      <c r="AC10" s="1">
        <f t="shared" si="18"/>
        <v>-2.3403882200844572</v>
      </c>
      <c r="AD10" s="1">
        <f t="shared" si="19"/>
        <v>-10.992499681306057</v>
      </c>
      <c r="AE10" s="1">
        <f t="shared" si="20"/>
        <v>11.134647718693941</v>
      </c>
      <c r="AF10" s="1">
        <f t="shared" si="21"/>
        <v>2.1853200307376732</v>
      </c>
      <c r="AG10" s="1">
        <f t="shared" si="22"/>
        <v>44.366763056821341</v>
      </c>
      <c r="AH10" s="1">
        <f t="shared" si="23"/>
        <v>-10.286072014015978</v>
      </c>
      <c r="AI10" s="1">
        <f t="shared" si="24"/>
        <v>-2.3062531137611773</v>
      </c>
      <c r="AJ10" s="1">
        <f t="shared" si="25"/>
        <v>-1</v>
      </c>
      <c r="AK10" s="1">
        <v>12</v>
      </c>
      <c r="AL10" s="4">
        <f>'Federstärke 55NR'!A10</f>
        <v>19</v>
      </c>
      <c r="AM10" s="1">
        <f t="shared" si="26"/>
        <v>242.82901619404549</v>
      </c>
      <c r="AN10" s="1">
        <f t="shared" si="1"/>
        <v>-568.31416899524197</v>
      </c>
      <c r="AO10" s="1">
        <f t="shared" si="27"/>
        <v>-539.18210936806213</v>
      </c>
      <c r="AP10" s="1">
        <f t="shared" si="28"/>
        <v>1376.3092659168835</v>
      </c>
      <c r="AQ10" s="1">
        <f t="shared" si="29"/>
        <v>837.1271565488214</v>
      </c>
      <c r="AR10" s="1">
        <f t="shared" si="30"/>
        <v>1405.4413255440634</v>
      </c>
      <c r="AT10" s="1">
        <f t="shared" si="31"/>
        <v>295.43983150578083</v>
      </c>
      <c r="AU10" s="1">
        <f t="shared" si="32"/>
        <v>-691.44390139986638</v>
      </c>
      <c r="AV10" s="1">
        <f t="shared" si="33"/>
        <v>1528.5710579486877</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39.778772799999992</v>
      </c>
      <c r="Z11" s="1">
        <f t="shared" si="15"/>
        <v>336.28784899999994</v>
      </c>
      <c r="AA11" s="1">
        <f t="shared" si="16"/>
        <v>60.776200000000003</v>
      </c>
      <c r="AB11" s="1">
        <f t="shared" si="17"/>
        <v>271.33255399999996</v>
      </c>
      <c r="AC11" s="1">
        <f t="shared" si="18"/>
        <v>1.9285283991998563</v>
      </c>
      <c r="AD11" s="1">
        <f t="shared" si="19"/>
        <v>-3.3000391825449853</v>
      </c>
      <c r="AE11" s="1">
        <f t="shared" si="20"/>
        <v>17.697388017455026</v>
      </c>
      <c r="AF11" s="1">
        <f t="shared" si="21"/>
        <v>2.151557820575873</v>
      </c>
      <c r="AG11" s="1">
        <f t="shared" si="22"/>
        <v>43.334347050180966</v>
      </c>
      <c r="AH11" s="1">
        <f t="shared" si="23"/>
        <v>-0.83133951505912407</v>
      </c>
      <c r="AI11" s="1">
        <f t="shared" si="24"/>
        <v>1.9115238988117911</v>
      </c>
      <c r="AJ11" s="1">
        <f t="shared" si="25"/>
        <v>1</v>
      </c>
      <c r="AK11" s="1" t="s">
        <v>34</v>
      </c>
      <c r="AM11" s="1">
        <f t="shared" si="26"/>
        <v>242.98955819397122</v>
      </c>
      <c r="AN11" s="1">
        <f t="shared" si="1"/>
        <v>468.61226368609965</v>
      </c>
      <c r="AO11" s="1">
        <f t="shared" si="27"/>
        <v>-161.86692190383155</v>
      </c>
      <c r="AP11" s="1">
        <f t="shared" si="28"/>
        <v>2187.5033432855462</v>
      </c>
      <c r="AQ11" s="1">
        <f t="shared" si="29"/>
        <v>2025.6364213817146</v>
      </c>
      <c r="AR11" s="1">
        <f t="shared" si="30"/>
        <v>1557.024157695615</v>
      </c>
      <c r="AT11" s="1">
        <f t="shared" si="31"/>
        <v>295.64032800190677</v>
      </c>
      <c r="AU11" s="1">
        <f t="shared" si="32"/>
        <v>570.15076850043772</v>
      </c>
      <c r="AV11" s="1">
        <f t="shared" si="33"/>
        <v>1455.485652881277</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s="1">
        <f>-17.5/50</f>
        <v>-0.35</v>
      </c>
      <c r="T12" s="1">
        <f t="shared" si="12"/>
        <v>-118.5812</v>
      </c>
      <c r="U12" s="1">
        <f t="shared" si="13"/>
        <v>23.697000000000006</v>
      </c>
      <c r="X12" s="1">
        <f t="shared" si="0"/>
        <v>76.245517969517394</v>
      </c>
      <c r="Y12" s="1">
        <f t="shared" si="14"/>
        <v>45.692086800000013</v>
      </c>
      <c r="Z12" s="1">
        <f t="shared" si="15"/>
        <v>336.28787599999998</v>
      </c>
      <c r="AA12" s="1">
        <f t="shared" si="16"/>
        <v>65.552940000000007</v>
      </c>
      <c r="AB12" s="1">
        <f t="shared" si="17"/>
        <v>270.97762399999999</v>
      </c>
      <c r="AC12" s="1">
        <f t="shared" si="18"/>
        <v>6.156693796893312</v>
      </c>
      <c r="AD12" s="1">
        <f t="shared" si="19"/>
        <v>4.6472796424572351</v>
      </c>
      <c r="AE12" s="1">
        <f t="shared" si="20"/>
        <v>24.508132842457229</v>
      </c>
      <c r="AF12" s="1">
        <f t="shared" si="21"/>
        <v>2.1108697615050205</v>
      </c>
      <c r="AG12" s="1">
        <f t="shared" si="22"/>
        <v>41.631281854517255</v>
      </c>
      <c r="AH12" s="1">
        <f t="shared" si="23"/>
        <v>8.3657529221890545</v>
      </c>
      <c r="AI12" s="1">
        <f t="shared" si="24"/>
        <v>6.1286969201057158</v>
      </c>
      <c r="AJ12" s="1">
        <f t="shared" si="25"/>
        <v>1</v>
      </c>
      <c r="AK12" s="1" t="s">
        <v>37</v>
      </c>
      <c r="AM12" s="1">
        <f t="shared" si="26"/>
        <v>243.48658387150124</v>
      </c>
      <c r="AN12" s="1">
        <f t="shared" si="1"/>
        <v>1499.0723405484148</v>
      </c>
      <c r="AO12" s="1">
        <f t="shared" si="27"/>
        <v>227.94906646252741</v>
      </c>
      <c r="AP12" s="1">
        <f t="shared" si="28"/>
        <v>3029.3522681247687</v>
      </c>
      <c r="AQ12" s="1">
        <f t="shared" si="29"/>
        <v>3257.301334587296</v>
      </c>
      <c r="AR12" s="1">
        <f t="shared" si="30"/>
        <v>1758.2289940388812</v>
      </c>
      <c r="AT12" s="1">
        <f t="shared" si="31"/>
        <v>296.26104972504146</v>
      </c>
      <c r="AU12" s="1">
        <f t="shared" si="32"/>
        <v>1823.9885671032639</v>
      </c>
      <c r="AV12" s="1">
        <f t="shared" si="33"/>
        <v>1433.3127674840321</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51.5273234</v>
      </c>
      <c r="Z13" s="1">
        <f t="shared" si="15"/>
        <v>336.16239680000001</v>
      </c>
      <c r="AA13" s="1">
        <f t="shared" si="16"/>
        <v>70.244786000000005</v>
      </c>
      <c r="AB13" s="1">
        <f t="shared" si="17"/>
        <v>270.51363199999997</v>
      </c>
      <c r="AC13" s="1">
        <f t="shared" si="18"/>
        <v>10.457157226361314</v>
      </c>
      <c r="AD13" s="1">
        <f t="shared" si="19"/>
        <v>12.81039673798238</v>
      </c>
      <c r="AE13" s="1">
        <f t="shared" si="20"/>
        <v>31.527859337982385</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244.26801801911205</v>
      </c>
      <c r="AN13" s="1">
        <f t="shared" si="1"/>
        <v>2554.349069797513</v>
      </c>
      <c r="AO13" s="1">
        <f t="shared" si="27"/>
        <v>628.34995999803584</v>
      </c>
      <c r="AP13" s="1">
        <f t="shared" si="28"/>
        <v>3897.0325813306513</v>
      </c>
      <c r="AQ13" s="1">
        <f t="shared" si="29"/>
        <v>4525.3825413286868</v>
      </c>
      <c r="AR13" s="1">
        <f t="shared" si="30"/>
        <v>1971.0334715311737</v>
      </c>
      <c r="AT13" s="1">
        <f t="shared" si="31"/>
        <v>297.23696137820144</v>
      </c>
      <c r="AU13" s="1">
        <f t="shared" si="32"/>
        <v>3108.253638617738</v>
      </c>
      <c r="AV13" s="1">
        <f t="shared" si="33"/>
        <v>1417.1289027109488</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s="1">
        <f>-331.37/50</f>
        <v>-6.6273999999999997</v>
      </c>
      <c r="T14" s="1">
        <f t="shared" si="12"/>
        <v>-117.8176</v>
      </c>
      <c r="U14" s="1">
        <f t="shared" si="13"/>
        <v>29.216200000000001</v>
      </c>
      <c r="X14" s="1">
        <f t="shared" si="0"/>
        <v>76.682230094070675</v>
      </c>
      <c r="Y14" s="1">
        <f t="shared" si="14"/>
        <v>57.272650400000003</v>
      </c>
      <c r="Z14" s="1">
        <f t="shared" si="15"/>
        <v>335.88847920000001</v>
      </c>
      <c r="AA14" s="1">
        <f t="shared" si="16"/>
        <v>74.841704000000007</v>
      </c>
      <c r="AB14" s="1">
        <f t="shared" si="17"/>
        <v>269.92315200000002</v>
      </c>
      <c r="AC14" s="1">
        <f t="shared" si="18"/>
        <v>14.7463117178325</v>
      </c>
      <c r="AD14" s="1">
        <f t="shared" si="19"/>
        <v>21.13435143854224</v>
      </c>
      <c r="AE14" s="1">
        <f t="shared" si="20"/>
        <v>38.703405038542243</v>
      </c>
      <c r="AF14" s="1">
        <f t="shared" si="21"/>
        <v>2.0126064270459851</v>
      </c>
      <c r="AG14" s="1">
        <f t="shared" si="22"/>
        <v>36.473638952770102</v>
      </c>
      <c r="AH14" s="1">
        <f t="shared" si="23"/>
        <v>25.706616912517212</v>
      </c>
      <c r="AI14" s="1">
        <f t="shared" si="24"/>
        <v>14.742498308282444</v>
      </c>
      <c r="AJ14" s="1">
        <f t="shared" si="25"/>
        <v>1</v>
      </c>
      <c r="AK14" s="1">
        <f>(AL16+AL14*AK16)</f>
        <v>307</v>
      </c>
      <c r="AL14" s="4">
        <f>'Federstärke 55NR'!I31</f>
        <v>45</v>
      </c>
      <c r="AM14" s="1">
        <f t="shared" si="26"/>
        <v>245.37488342685717</v>
      </c>
      <c r="AN14" s="1">
        <f t="shared" si="1"/>
        <v>3618.3745187392474</v>
      </c>
      <c r="AO14" s="1">
        <f t="shared" si="27"/>
        <v>1036.6399380604969</v>
      </c>
      <c r="AP14" s="1">
        <f t="shared" si="28"/>
        <v>4783.9730831940533</v>
      </c>
      <c r="AQ14" s="1">
        <f t="shared" si="29"/>
        <v>5820.6130212545504</v>
      </c>
      <c r="AR14" s="1">
        <f t="shared" si="30"/>
        <v>2202.238502515303</v>
      </c>
      <c r="AT14" s="1">
        <f t="shared" si="31"/>
        <v>298.61929519762919</v>
      </c>
      <c r="AU14" s="1">
        <f t="shared" si="32"/>
        <v>4403.5332119436816</v>
      </c>
      <c r="AV14" s="1">
        <f t="shared" si="33"/>
        <v>1417.0798093108688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62.933717800000004</v>
      </c>
      <c r="Z15" s="1">
        <f t="shared" si="15"/>
        <v>335.46875060000002</v>
      </c>
      <c r="AA15" s="1">
        <f t="shared" si="16"/>
        <v>79.349962000000005</v>
      </c>
      <c r="AB15" s="1">
        <f t="shared" si="17"/>
        <v>269.20759400000003</v>
      </c>
      <c r="AC15" s="1">
        <f t="shared" si="18"/>
        <v>18.882981912282986</v>
      </c>
      <c r="AD15" s="1">
        <f t="shared" si="19"/>
        <v>29.603511631532321</v>
      </c>
      <c r="AE15" s="1">
        <f t="shared" si="20"/>
        <v>46.019755831532322</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246.79432354511769</v>
      </c>
      <c r="AN15" s="1">
        <f t="shared" si="1"/>
        <v>4660.2127475565721</v>
      </c>
      <c r="AO15" s="1">
        <f t="shared" si="27"/>
        <v>1452.0522455266605</v>
      </c>
      <c r="AP15" s="1">
        <f t="shared" si="28"/>
        <v>5688.3179393123855</v>
      </c>
      <c r="AQ15" s="1">
        <f t="shared" si="29"/>
        <v>7140.3701848390465</v>
      </c>
      <c r="AR15" s="1">
        <f t="shared" si="30"/>
        <v>2480.1574372824743</v>
      </c>
      <c r="AT15" s="1">
        <f t="shared" si="31"/>
        <v>300.39199499147429</v>
      </c>
      <c r="AU15" s="1">
        <f t="shared" si="32"/>
        <v>5672.2966080186106</v>
      </c>
      <c r="AV15" s="1">
        <f t="shared" si="33"/>
        <v>1468.0735768204358</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68.527780399999997</v>
      </c>
      <c r="Z16" s="1">
        <f t="shared" si="15"/>
        <v>334.90191099999998</v>
      </c>
      <c r="AA16" s="1">
        <f t="shared" si="16"/>
        <v>83.784380000000013</v>
      </c>
      <c r="AB16" s="1">
        <f t="shared" si="17"/>
        <v>268.36442200000005</v>
      </c>
      <c r="AC16" s="1">
        <f t="shared" si="18"/>
        <v>22.956688615896635</v>
      </c>
      <c r="AD16" s="1">
        <f t="shared" si="19"/>
        <v>37.973316461805076</v>
      </c>
      <c r="AE16" s="1">
        <f t="shared" si="20"/>
        <v>53.229916061805092</v>
      </c>
      <c r="AF16" s="1">
        <f t="shared" si="21"/>
        <v>1.8965219402512459</v>
      </c>
      <c r="AG16" s="1">
        <f t="shared" si="22"/>
        <v>29.496165899673841</v>
      </c>
      <c r="AH16" s="1">
        <f t="shared" si="23"/>
        <v>41.296238543786572</v>
      </c>
      <c r="AI16" s="1">
        <f t="shared" si="24"/>
        <v>22.932281994361148</v>
      </c>
      <c r="AJ16" s="1">
        <f t="shared" si="25"/>
        <v>1</v>
      </c>
      <c r="AK16" s="1">
        <f>'Federstärke 55NR'!H31</f>
        <v>5.4</v>
      </c>
      <c r="AL16" s="1">
        <f>'Federstärke 55NR'!G31</f>
        <v>64</v>
      </c>
      <c r="AM16" s="1">
        <f t="shared" si="26"/>
        <v>248.51389285609179</v>
      </c>
      <c r="AN16" s="1">
        <f t="shared" si="1"/>
        <v>5705.0560550215987</v>
      </c>
      <c r="AO16" s="1">
        <f t="shared" si="27"/>
        <v>1862.5911724515393</v>
      </c>
      <c r="AP16" s="1">
        <f t="shared" si="28"/>
        <v>6579.5370047354818</v>
      </c>
      <c r="AQ16" s="1">
        <f t="shared" si="29"/>
        <v>8442.1281771870217</v>
      </c>
      <c r="AR16" s="1">
        <f t="shared" si="30"/>
        <v>2737.072122165423</v>
      </c>
      <c r="AT16" s="1">
        <f t="shared" si="31"/>
        <v>302.53951789423797</v>
      </c>
      <c r="AU16" s="1">
        <f t="shared" si="32"/>
        <v>6945.305506301509</v>
      </c>
      <c r="AV16" s="1">
        <f t="shared" si="33"/>
        <v>1496.8226708855127</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74.047233399999982</v>
      </c>
      <c r="Z17" s="1">
        <f t="shared" si="15"/>
        <v>334.19388779999997</v>
      </c>
      <c r="AA17" s="1">
        <f t="shared" si="16"/>
        <v>88.140405999999984</v>
      </c>
      <c r="AB17" s="1">
        <f t="shared" si="17"/>
        <v>267.39958200000001</v>
      </c>
      <c r="AC17" s="1">
        <f t="shared" si="18"/>
        <v>26.95109187200061</v>
      </c>
      <c r="AD17" s="1">
        <f t="shared" si="19"/>
        <v>46.430896980159972</v>
      </c>
      <c r="AE17" s="1">
        <f t="shared" si="20"/>
        <v>60.524069580159974</v>
      </c>
      <c r="AF17" s="1">
        <f t="shared" si="21"/>
        <v>1.8335914379116656</v>
      </c>
      <c r="AG17" s="1">
        <f t="shared" si="22"/>
        <v>25.490003170219822</v>
      </c>
      <c r="AH17" s="1">
        <f t="shared" si="23"/>
        <v>48.369019076241671</v>
      </c>
      <c r="AI17" s="1">
        <f t="shared" si="24"/>
        <v>26.867081345106637</v>
      </c>
      <c r="AJ17" s="1">
        <f t="shared" si="25"/>
        <v>1</v>
      </c>
      <c r="AL17" s="1" t="s">
        <v>46</v>
      </c>
      <c r="AM17" s="1">
        <f t="shared" si="26"/>
        <v>250.51993027770121</v>
      </c>
      <c r="AN17" s="1">
        <f t="shared" si="1"/>
        <v>6751.7856566815126</v>
      </c>
      <c r="AO17" s="1">
        <f t="shared" si="27"/>
        <v>2277.4354968768466</v>
      </c>
      <c r="AP17" s="1">
        <f t="shared" si="28"/>
        <v>7481.1381445252555</v>
      </c>
      <c r="AQ17" s="1">
        <f t="shared" si="29"/>
        <v>9758.5736414021012</v>
      </c>
      <c r="AR17" s="1">
        <f t="shared" si="30"/>
        <v>3006.7879847205886</v>
      </c>
      <c r="AT17" s="1">
        <f t="shared" si="31"/>
        <v>305.04480295556942</v>
      </c>
      <c r="AU17" s="1">
        <f t="shared" si="32"/>
        <v>8221.2905095318747</v>
      </c>
      <c r="AV17" s="1">
        <f t="shared" si="33"/>
        <v>1537.2831318702265</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79.497776800000011</v>
      </c>
      <c r="Z18" s="1">
        <f t="shared" si="15"/>
        <v>333.33142619999995</v>
      </c>
      <c r="AA18" s="1">
        <f t="shared" si="16"/>
        <v>92.422504000000018</v>
      </c>
      <c r="AB18" s="1">
        <f t="shared" si="17"/>
        <v>266.302254</v>
      </c>
      <c r="AC18" s="1">
        <f t="shared" si="18"/>
        <v>30.760732670203716</v>
      </c>
      <c r="AD18" s="1">
        <f t="shared" si="19"/>
        <v>54.718524968494101</v>
      </c>
      <c r="AE18" s="1">
        <f t="shared" si="20"/>
        <v>67.643252168494115</v>
      </c>
      <c r="AF18" s="1">
        <f t="shared" si="21"/>
        <v>1.7700917453360698</v>
      </c>
      <c r="AG18" s="1">
        <f t="shared" si="22"/>
        <v>21.380230282836834</v>
      </c>
      <c r="AH18" s="1">
        <f t="shared" si="23"/>
        <v>54.959243854068127</v>
      </c>
      <c r="AI18" s="1">
        <f t="shared" si="24"/>
        <v>30.572362141637363</v>
      </c>
      <c r="AJ18" s="1">
        <f t="shared" si="25"/>
        <v>1</v>
      </c>
      <c r="AK18" s="1" t="s">
        <v>47</v>
      </c>
      <c r="AL18" s="4" t="str">
        <f>'Federstärke 55NR'!A22</f>
        <v>Feder</v>
      </c>
      <c r="AM18" s="1">
        <f t="shared" si="26"/>
        <v>252.82584471440703</v>
      </c>
      <c r="AN18" s="1">
        <f t="shared" si="1"/>
        <v>7777.108221378312</v>
      </c>
      <c r="AO18" s="1">
        <f t="shared" si="27"/>
        <v>2683.9436497046358</v>
      </c>
      <c r="AP18" s="1">
        <f t="shared" si="28"/>
        <v>8361.1118275388853</v>
      </c>
      <c r="AQ18" s="1">
        <f t="shared" si="29"/>
        <v>11045.055477243521</v>
      </c>
      <c r="AR18" s="1">
        <f t="shared" si="30"/>
        <v>3267.9472558652087</v>
      </c>
      <c r="AT18" s="1">
        <f t="shared" si="31"/>
        <v>307.92459618811671</v>
      </c>
      <c r="AU18" s="1">
        <f t="shared" si="32"/>
        <v>9471.9861859230878</v>
      </c>
      <c r="AV18" s="1">
        <f t="shared" si="33"/>
        <v>1573.069291320433</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84.883360599999989</v>
      </c>
      <c r="Z19" s="1">
        <f t="shared" si="15"/>
        <v>332.33440839999997</v>
      </c>
      <c r="AA19" s="1">
        <f t="shared" si="16"/>
        <v>96.636478000000011</v>
      </c>
      <c r="AB19" s="1">
        <f t="shared" si="17"/>
        <v>265.08866800000004</v>
      </c>
      <c r="AC19" s="1">
        <f t="shared" si="18"/>
        <v>34.513402433450523</v>
      </c>
      <c r="AD19" s="1">
        <f t="shared" si="19"/>
        <v>62.963844095173144</v>
      </c>
      <c r="AE19" s="1">
        <f t="shared" si="20"/>
        <v>74.716961495173166</v>
      </c>
      <c r="AF19" s="1">
        <f t="shared" si="21"/>
        <v>1.7047043281169609</v>
      </c>
      <c r="AG19" s="1">
        <f t="shared" si="22"/>
        <v>17.057900676788421</v>
      </c>
      <c r="AH19" s="1">
        <f t="shared" si="23"/>
        <v>61.05767929285274</v>
      </c>
      <c r="AI19" s="1">
        <f t="shared" si="24"/>
        <v>34.169279171119115</v>
      </c>
      <c r="AJ19" s="1">
        <f t="shared" si="25"/>
        <v>1</v>
      </c>
      <c r="AK19" s="1" t="s">
        <v>35</v>
      </c>
      <c r="AM19" s="1">
        <f t="shared" si="26"/>
        <v>255.39138839117743</v>
      </c>
      <c r="AN19" s="1">
        <f t="shared" si="1"/>
        <v>8814.4257655823712</v>
      </c>
      <c r="AO19" s="1">
        <f t="shared" si="27"/>
        <v>3088.3765528682429</v>
      </c>
      <c r="AP19" s="1">
        <f t="shared" si="28"/>
        <v>9235.4647425723761</v>
      </c>
      <c r="AQ19" s="1">
        <f t="shared" si="29"/>
        <v>12323.841295440619</v>
      </c>
      <c r="AR19" s="1">
        <f t="shared" si="30"/>
        <v>3509.4155298582482</v>
      </c>
      <c r="AT19" s="1">
        <f t="shared" si="31"/>
        <v>311.12863325062057</v>
      </c>
      <c r="AU19" s="1">
        <f t="shared" si="32"/>
        <v>10738.107727948103</v>
      </c>
      <c r="AV19" s="1">
        <f t="shared" si="33"/>
        <v>1585.7335674925162</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-(645.5-AL8/2)/50</f>
        <v>-5.41</v>
      </c>
      <c r="T20" s="1">
        <f t="shared" si="12"/>
        <v>-115.9816</v>
      </c>
      <c r="U20" s="1">
        <f t="shared" si="13"/>
        <v>44.497199999999999</v>
      </c>
      <c r="X20" s="1">
        <f t="shared" si="0"/>
        <v>79.657106314502784</v>
      </c>
      <c r="Y20" s="1">
        <f t="shared" si="14"/>
        <v>90.202407399999998</v>
      </c>
      <c r="Z20" s="1">
        <f t="shared" si="15"/>
        <v>331.18560219999995</v>
      </c>
      <c r="AA20" s="1">
        <f t="shared" si="16"/>
        <v>100.780114</v>
      </c>
      <c r="AB20" s="1">
        <f t="shared" si="17"/>
        <v>263.74586199999999</v>
      </c>
      <c r="AC20" s="1">
        <f t="shared" si="18"/>
        <v>38.096236049189962</v>
      </c>
      <c r="AD20" s="1">
        <f t="shared" si="19"/>
        <v>71.085177587426202</v>
      </c>
      <c r="AE20" s="1">
        <f t="shared" si="20"/>
        <v>81.662884187426201</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258.23795071638352</v>
      </c>
      <c r="AN20" s="1">
        <f t="shared" si="1"/>
        <v>9837.8939273504311</v>
      </c>
      <c r="AO20" s="1">
        <f t="shared" si="27"/>
        <v>3486.7279606632555</v>
      </c>
      <c r="AP20" s="1">
        <f t="shared" si="28"/>
        <v>10094.022462871006</v>
      </c>
      <c r="AQ20" s="1">
        <f t="shared" si="29"/>
        <v>13580.75042353426</v>
      </c>
      <c r="AR20" s="1">
        <f t="shared" si="30"/>
        <v>3742.8564961838292</v>
      </c>
      <c r="AT20" s="1">
        <f t="shared" si="31"/>
        <v>314.68362678796257</v>
      </c>
      <c r="AU20" s="1">
        <f t="shared" si="32"/>
        <v>11988.261726929419</v>
      </c>
      <c r="AV20" s="1">
        <f t="shared" si="33"/>
        <v>1592.4886966048416</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95.459217199999983</v>
      </c>
      <c r="Z21" s="1">
        <f t="shared" si="15"/>
        <v>329.89826239999996</v>
      </c>
      <c r="AA21" s="1">
        <f t="shared" si="16"/>
        <v>104.858948</v>
      </c>
      <c r="AB21" s="1">
        <f t="shared" si="17"/>
        <v>262.28465599999998</v>
      </c>
      <c r="AC21" s="1">
        <f t="shared" si="18"/>
        <v>41.344042347069497</v>
      </c>
      <c r="AD21" s="1">
        <f t="shared" si="19"/>
        <v>79.050826942381775</v>
      </c>
      <c r="AE21" s="1">
        <f t="shared" si="20"/>
        <v>88.45055774238179</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261.3371786391611</v>
      </c>
      <c r="AN21" s="1">
        <f t="shared" si="1"/>
        <v>10804.735380521142</v>
      </c>
      <c r="AO21" s="1">
        <f t="shared" si="27"/>
        <v>3877.4430615238266</v>
      </c>
      <c r="AP21" s="1">
        <f t="shared" si="28"/>
        <v>10933.019640304845</v>
      </c>
      <c r="AQ21" s="1">
        <f t="shared" si="29"/>
        <v>14810.462701828672</v>
      </c>
      <c r="AR21" s="1">
        <f t="shared" si="30"/>
        <v>4005.7273213075296</v>
      </c>
      <c r="AT21" s="1">
        <f t="shared" si="31"/>
        <v>318.55416745333383</v>
      </c>
      <c r="AU21" s="1">
        <f t="shared" si="32"/>
        <v>13170.316989026102</v>
      </c>
      <c r="AV21" s="1">
        <f t="shared" si="33"/>
        <v>1640.1457128025704</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100.66141739999999</v>
      </c>
      <c r="Z22" s="1">
        <f t="shared" si="15"/>
        <v>328.47473899999994</v>
      </c>
      <c r="AA22" s="1">
        <f t="shared" si="16"/>
        <v>108.87939</v>
      </c>
      <c r="AB22" s="1">
        <f t="shared" si="17"/>
        <v>260.70678199999998</v>
      </c>
      <c r="AC22" s="1">
        <f t="shared" si="18"/>
        <v>44.552480446388628</v>
      </c>
      <c r="AD22" s="1">
        <f t="shared" si="19"/>
        <v>86.808107400341427</v>
      </c>
      <c r="AE22" s="1">
        <f t="shared" si="20"/>
        <v>95.026080000341437</v>
      </c>
      <c r="AF22" s="1">
        <f t="shared" si="21"/>
        <v>1.5081860629728174</v>
      </c>
      <c r="AG22" s="1">
        <f t="shared" si="22"/>
        <v>3.8633407621896225</v>
      </c>
      <c r="AH22" s="1">
        <f t="shared" si="23"/>
        <v>76.596445415790399</v>
      </c>
      <c r="AI22" s="1">
        <f t="shared" si="24"/>
        <v>43.418015023262697</v>
      </c>
      <c r="AJ22" s="1">
        <f t="shared" si="25"/>
        <v>1</v>
      </c>
      <c r="AK22" s="1">
        <v>2.7</v>
      </c>
      <c r="AM22" s="1">
        <f t="shared" si="26"/>
        <v>264.66986487013543</v>
      </c>
      <c r="AN22" s="1">
        <f t="shared" si="1"/>
        <v>11791.698979375029</v>
      </c>
      <c r="AO22" s="1">
        <f t="shared" si="27"/>
        <v>4257.9376679867473</v>
      </c>
      <c r="AP22" s="1">
        <f t="shared" si="28"/>
        <v>11745.793644522206</v>
      </c>
      <c r="AQ22" s="1">
        <f t="shared" si="29"/>
        <v>16003.731312508953</v>
      </c>
      <c r="AR22" s="1">
        <f t="shared" si="30"/>
        <v>4212.0323331339241</v>
      </c>
      <c r="AT22" s="1">
        <f t="shared" si="31"/>
        <v>322.71626779035853</v>
      </c>
      <c r="AU22" s="1">
        <f t="shared" si="32"/>
        <v>14377.810210461465</v>
      </c>
      <c r="AV22" s="1">
        <f t="shared" si="33"/>
        <v>1625.9211020474886</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105.80175319999998</v>
      </c>
      <c r="Z23" s="1">
        <f t="shared" si="15"/>
        <v>326.91733200000004</v>
      </c>
      <c r="AA23" s="1">
        <f t="shared" si="16"/>
        <v>112.83662000000001</v>
      </c>
      <c r="AB23" s="1">
        <f t="shared" si="17"/>
        <v>259.01577600000002</v>
      </c>
      <c r="AC23" s="1">
        <f t="shared" si="18"/>
        <v>47.647197533175252</v>
      </c>
      <c r="AD23" s="1">
        <f t="shared" si="19"/>
        <v>94.504619468732187</v>
      </c>
      <c r="AE23" s="1">
        <f t="shared" si="20"/>
        <v>101.53948626873222</v>
      </c>
      <c r="AF23" s="1">
        <f t="shared" si="21"/>
        <v>1.4426383680132306</v>
      </c>
      <c r="AG23" s="1">
        <f t="shared" si="22"/>
        <v>-0.58776309617222466</v>
      </c>
      <c r="AH23" s="1">
        <f t="shared" si="23"/>
        <v>80.902184072398512</v>
      </c>
      <c r="AI23" s="1">
        <f t="shared" si="24"/>
        <v>46.141138479306385</v>
      </c>
      <c r="AJ23" s="1">
        <f t="shared" si="25"/>
        <v>1</v>
      </c>
      <c r="AM23" s="1">
        <f t="shared" si="26"/>
        <v>268.23489089469609</v>
      </c>
      <c r="AN23" s="1">
        <f t="shared" si="1"/>
        <v>12780.640831749297</v>
      </c>
      <c r="AO23" s="1">
        <f t="shared" si="27"/>
        <v>4635.4515849413137</v>
      </c>
      <c r="AP23" s="1">
        <f t="shared" si="28"/>
        <v>12550.889739732916</v>
      </c>
      <c r="AQ23" s="1">
        <f t="shared" si="29"/>
        <v>17186.341324674231</v>
      </c>
      <c r="AR23" s="1">
        <f t="shared" si="30"/>
        <v>4405.7004929249342</v>
      </c>
      <c r="AT23" s="1">
        <f t="shared" si="31"/>
        <v>327.168530916848</v>
      </c>
      <c r="AU23" s="1">
        <f t="shared" si="32"/>
        <v>15588.663619233812</v>
      </c>
      <c r="AV23" s="1">
        <f t="shared" si="33"/>
        <v>1597.6777054404192</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110.88820200000001</v>
      </c>
      <c r="Z24" s="1">
        <f t="shared" si="15"/>
        <v>325.22176400000001</v>
      </c>
      <c r="AA24" s="1">
        <f t="shared" si="16"/>
        <v>116.73678000000001</v>
      </c>
      <c r="AB24" s="1">
        <f t="shared" si="17"/>
        <v>257.20796000000001</v>
      </c>
      <c r="AC24" s="1">
        <f t="shared" si="18"/>
        <v>50.650849537725847</v>
      </c>
      <c r="AD24" s="1">
        <f t="shared" si="19"/>
        <v>102.00660070670935</v>
      </c>
      <c r="AE24" s="1">
        <f t="shared" si="20"/>
        <v>107.85517870670935</v>
      </c>
      <c r="AF24" s="1">
        <f t="shared" si="21"/>
        <v>1.378144598530697</v>
      </c>
      <c r="AG24" s="1">
        <f t="shared" si="22"/>
        <v>-4.9656569430887885</v>
      </c>
      <c r="AH24" s="1">
        <f t="shared" si="23"/>
        <v>84.822597012121761</v>
      </c>
      <c r="AI24" s="1">
        <f t="shared" si="24"/>
        <v>48.721268438212526</v>
      </c>
      <c r="AJ24" s="1">
        <f t="shared" si="25"/>
        <v>1</v>
      </c>
      <c r="AK24" s="1" t="s">
        <v>48</v>
      </c>
      <c r="AM24" s="1">
        <f t="shared" si="26"/>
        <v>272.02676263721804</v>
      </c>
      <c r="AN24" s="1">
        <f t="shared" si="1"/>
        <v>13778.386624572395</v>
      </c>
      <c r="AO24" s="1">
        <f t="shared" si="27"/>
        <v>5003.4237646640941</v>
      </c>
      <c r="AP24" s="1">
        <f t="shared" si="28"/>
        <v>13331.547219221518</v>
      </c>
      <c r="AQ24" s="1">
        <f t="shared" si="29"/>
        <v>18334.970983885614</v>
      </c>
      <c r="AR24" s="1">
        <f t="shared" si="30"/>
        <v>4556.5843593132195</v>
      </c>
      <c r="AT24" s="1">
        <f t="shared" si="31"/>
        <v>331.90409543259034</v>
      </c>
      <c r="AU24" s="1">
        <f t="shared" si="32"/>
        <v>16811.224398711132</v>
      </c>
      <c r="AV24" s="1">
        <f t="shared" si="33"/>
        <v>1523.7465851744819</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115.92241379999999</v>
      </c>
      <c r="Z25" s="1">
        <f t="shared" si="15"/>
        <v>323.3976624</v>
      </c>
      <c r="AA25" s="1">
        <f t="shared" si="16"/>
        <v>120.582138</v>
      </c>
      <c r="AB25" s="1">
        <f t="shared" si="17"/>
        <v>255.29174399999999</v>
      </c>
      <c r="AC25" s="1">
        <f t="shared" si="18"/>
        <v>53.359874672889738</v>
      </c>
      <c r="AD25" s="1">
        <f t="shared" si="19"/>
        <v>109.35232630971873</v>
      </c>
      <c r="AE25" s="1">
        <f t="shared" si="20"/>
        <v>114.01205050971875</v>
      </c>
      <c r="AF25" s="1">
        <f t="shared" si="21"/>
        <v>1.3152235988706549</v>
      </c>
      <c r="AG25" s="1">
        <f t="shared" si="22"/>
        <v>-9.2313196164826223</v>
      </c>
      <c r="AH25" s="1">
        <f t="shared" si="23"/>
        <v>88.393520294824441</v>
      </c>
      <c r="AI25" s="1">
        <f t="shared" si="24"/>
        <v>50.966574914867607</v>
      </c>
      <c r="AJ25" s="1">
        <f t="shared" si="25"/>
        <v>1</v>
      </c>
      <c r="AK25" s="1" t="s">
        <v>35</v>
      </c>
      <c r="AM25" s="1">
        <f t="shared" si="26"/>
        <v>276.02420967508812</v>
      </c>
      <c r="AN25" s="1">
        <f t="shared" si="1"/>
        <v>14728.617234946141</v>
      </c>
      <c r="AO25" s="1">
        <f t="shared" si="27"/>
        <v>5363.7316054917046</v>
      </c>
      <c r="AP25" s="1">
        <f t="shared" si="28"/>
        <v>14092.573515304299</v>
      </c>
      <c r="AQ25" s="1">
        <f t="shared" si="29"/>
        <v>19456.305120796002</v>
      </c>
      <c r="AR25" s="1">
        <f t="shared" si="30"/>
        <v>4727.6878858498603</v>
      </c>
      <c r="AT25" s="1">
        <f t="shared" si="31"/>
        <v>336.89639729075054</v>
      </c>
      <c r="AU25" s="1">
        <f t="shared" si="32"/>
        <v>17976.749537182517</v>
      </c>
      <c r="AV25" s="1">
        <f t="shared" si="33"/>
        <v>1479.5555836134845</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120.8951338</v>
      </c>
      <c r="Z26" s="1">
        <f t="shared" si="15"/>
        <v>321.44532719999995</v>
      </c>
      <c r="AA26" s="1">
        <f t="shared" si="16"/>
        <v>124.36587400000001</v>
      </c>
      <c r="AB26" s="1">
        <f t="shared" si="17"/>
        <v>253.268664</v>
      </c>
      <c r="AC26" s="1">
        <f t="shared" si="18"/>
        <v>55.859347088261046</v>
      </c>
      <c r="AD26" s="1">
        <f t="shared" si="19"/>
        <v>116.44401957227659</v>
      </c>
      <c r="AE26" s="1">
        <f t="shared" si="20"/>
        <v>119.9147597722766</v>
      </c>
      <c r="AF26" s="1">
        <f t="shared" si="21"/>
        <v>1.2549296461169923</v>
      </c>
      <c r="AG26" s="1">
        <f t="shared" si="22"/>
        <v>-13.291216596313589</v>
      </c>
      <c r="AH26" s="1">
        <f t="shared" si="23"/>
        <v>91.653009875991131</v>
      </c>
      <c r="AI26" s="1">
        <f t="shared" si="24"/>
        <v>52.966747625819394</v>
      </c>
      <c r="AJ26" s="1">
        <f t="shared" si="25"/>
        <v>1</v>
      </c>
      <c r="AK26" s="1">
        <v>40</v>
      </c>
      <c r="AM26" s="1">
        <f t="shared" si="26"/>
        <v>280.21790098511224</v>
      </c>
      <c r="AN26" s="1">
        <f t="shared" si="1"/>
        <v>15652.788991471351</v>
      </c>
      <c r="AO26" s="1">
        <f t="shared" si="27"/>
        <v>5711.5791600201674</v>
      </c>
      <c r="AP26" s="1">
        <f t="shared" si="28"/>
        <v>14822.183796412024</v>
      </c>
      <c r="AQ26" s="1">
        <f t="shared" si="29"/>
        <v>20533.762956432191</v>
      </c>
      <c r="AR26" s="1">
        <f t="shared" si="30"/>
        <v>4880.97396496084</v>
      </c>
      <c r="AT26" s="1">
        <f t="shared" si="31"/>
        <v>342.13378323263868</v>
      </c>
      <c r="AU26" s="1">
        <f t="shared" si="32"/>
        <v>19111.36974821183</v>
      </c>
      <c r="AV26" s="1">
        <f t="shared" si="33"/>
        <v>1422.393208220361</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125.8133394</v>
      </c>
      <c r="Z27" s="1">
        <f t="shared" si="15"/>
        <v>319.362481</v>
      </c>
      <c r="AA27" s="1">
        <f t="shared" si="16"/>
        <v>128.09313</v>
      </c>
      <c r="AB27" s="1">
        <f t="shared" si="17"/>
        <v>251.13704199999998</v>
      </c>
      <c r="AC27" s="1">
        <f t="shared" si="18"/>
        <v>58.411791783843817</v>
      </c>
      <c r="AD27" s="1">
        <f t="shared" si="19"/>
        <v>123.51243517914457</v>
      </c>
      <c r="AE27" s="1">
        <f t="shared" si="20"/>
        <v>125.79222577914457</v>
      </c>
      <c r="AF27" s="1">
        <f t="shared" si="21"/>
        <v>1.1935480861887537</v>
      </c>
      <c r="AG27" s="1">
        <f t="shared" si="22"/>
        <v>-17.440050092557414</v>
      </c>
      <c r="AH27" s="1">
        <f t="shared" si="23"/>
        <v>94.533410633922458</v>
      </c>
      <c r="AI27" s="1">
        <f t="shared" si="24"/>
        <v>54.974831897831855</v>
      </c>
      <c r="AJ27" s="1">
        <f t="shared" si="25"/>
        <v>1</v>
      </c>
      <c r="AK27" s="1" t="s">
        <v>36</v>
      </c>
      <c r="AM27" s="1">
        <f t="shared" si="26"/>
        <v>284.60573108416935</v>
      </c>
      <c r="AN27" s="1">
        <f t="shared" si="1"/>
        <v>16624.330704577147</v>
      </c>
      <c r="AO27" s="1">
        <f t="shared" si="27"/>
        <v>6058.2849455370415</v>
      </c>
      <c r="AP27" s="1">
        <f t="shared" si="28"/>
        <v>15548.673859656947</v>
      </c>
      <c r="AQ27" s="1">
        <f t="shared" si="29"/>
        <v>21606.958805193986</v>
      </c>
      <c r="AR27" s="1">
        <f t="shared" si="30"/>
        <v>4982.6281006168392</v>
      </c>
      <c r="AT27" s="1">
        <f t="shared" si="31"/>
        <v>347.61362377818966</v>
      </c>
      <c r="AU27" s="1">
        <f t="shared" si="32"/>
        <v>20304.734613359036</v>
      </c>
      <c r="AV27" s="1">
        <f t="shared" si="33"/>
        <v>1302.22419183495</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130.67898060000002</v>
      </c>
      <c r="Z28" s="1">
        <f t="shared" si="15"/>
        <v>317.16900600000002</v>
      </c>
      <c r="AA28" s="1">
        <f t="shared" si="16"/>
        <v>131.76771000000002</v>
      </c>
      <c r="AB28" s="1">
        <f t="shared" si="17"/>
        <v>248.91310800000005</v>
      </c>
      <c r="AC28" s="1">
        <f t="shared" si="18"/>
        <v>60.617630350666808</v>
      </c>
      <c r="AD28" s="1">
        <f t="shared" si="19"/>
        <v>130.30483677818498</v>
      </c>
      <c r="AE28" s="1">
        <f t="shared" si="20"/>
        <v>131.39356617818498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289.15009840970964</v>
      </c>
      <c r="AN28" s="1">
        <f t="shared" si="1"/>
        <v>17527.593781258711</v>
      </c>
      <c r="AO28" s="1">
        <f t="shared" si="27"/>
        <v>6391.452243969974</v>
      </c>
      <c r="AP28" s="1">
        <f t="shared" si="28"/>
        <v>16241.033141020736</v>
      </c>
      <c r="AQ28" s="1">
        <f t="shared" si="29"/>
        <v>22632.485384990709</v>
      </c>
      <c r="AR28" s="1">
        <f t="shared" si="30"/>
        <v>5104.8916037319977</v>
      </c>
      <c r="AT28" s="1">
        <f t="shared" si="31"/>
        <v>353.28895936826297</v>
      </c>
      <c r="AU28" s="1">
        <f t="shared" si="32"/>
        <v>21415.539545957108</v>
      </c>
      <c r="AV28" s="1">
        <f t="shared" si="33"/>
        <v>1216.9458390336004</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135.48613</v>
      </c>
      <c r="Z29" s="1">
        <f t="shared" si="15"/>
        <v>314.85529740000004</v>
      </c>
      <c r="AA29" s="1">
        <f t="shared" si="16"/>
        <v>135.383668</v>
      </c>
      <c r="AB29" s="1">
        <f t="shared" si="17"/>
        <v>246.59031000000002</v>
      </c>
      <c r="AC29" s="1">
        <f t="shared" si="18"/>
        <v>62.787804079907602</v>
      </c>
      <c r="AD29" s="1">
        <f t="shared" si="19"/>
        <v>136.94235927220265</v>
      </c>
      <c r="AE29" s="1">
        <f t="shared" si="20"/>
        <v>136.83989727220265</v>
      </c>
      <c r="AF29" s="1">
        <f t="shared" si="21"/>
        <v>1.0800272981609251</v>
      </c>
      <c r="AG29" s="1">
        <f t="shared" si="22"/>
        <v>-25.021216032478506</v>
      </c>
      <c r="AH29" s="1">
        <f t="shared" si="23"/>
        <v>99.57573250900279</v>
      </c>
      <c r="AI29" s="1">
        <f t="shared" si="24"/>
        <v>58.197935875466278</v>
      </c>
      <c r="AJ29" s="1">
        <f t="shared" si="25"/>
        <v>1</v>
      </c>
      <c r="AM29" s="1">
        <f t="shared" si="26"/>
        <v>293.85654818397984</v>
      </c>
      <c r="AN29" s="1">
        <f t="shared" si="1"/>
        <v>18450.607374973653</v>
      </c>
      <c r="AO29" s="1">
        <f t="shared" si="27"/>
        <v>6717.0227223015409</v>
      </c>
      <c r="AP29" s="1">
        <f t="shared" si="28"/>
        <v>16914.232342227882</v>
      </c>
      <c r="AQ29" s="1">
        <f t="shared" si="29"/>
        <v>23631.255064529425</v>
      </c>
      <c r="AR29" s="1">
        <f t="shared" si="30"/>
        <v>5180.6476895557716</v>
      </c>
      <c r="AT29" s="1">
        <f t="shared" si="31"/>
        <v>359.16671527868158</v>
      </c>
      <c r="AU29" s="1">
        <f t="shared" si="32"/>
        <v>22551.289350941814</v>
      </c>
      <c r="AV29" s="1">
        <f t="shared" si="33"/>
        <v>1079.9657135876114</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140.23778759999999</v>
      </c>
      <c r="Z30" s="1">
        <f t="shared" si="15"/>
        <v>312.4233552</v>
      </c>
      <c r="AA30" s="1">
        <f t="shared" si="16"/>
        <v>138.94400400000001</v>
      </c>
      <c r="AB30" s="1">
        <f t="shared" si="17"/>
        <v>244.170648</v>
      </c>
      <c r="AC30" s="1">
        <f t="shared" si="18"/>
        <v>64.701388232971397</v>
      </c>
      <c r="AD30" s="1">
        <f t="shared" si="19"/>
        <v>143.48180675212649</v>
      </c>
      <c r="AE30" s="1">
        <f t="shared" si="20"/>
        <v>142.1880231521265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298.72364792558085</v>
      </c>
      <c r="AN30" s="1">
        <f t="shared" si="1"/>
        <v>19327.834718802467</v>
      </c>
      <c r="AO30" s="1">
        <f t="shared" si="27"/>
        <v>7037.7826211918045</v>
      </c>
      <c r="AP30" s="1">
        <f t="shared" si="28"/>
        <v>17575.29278974175</v>
      </c>
      <c r="AQ30" s="1">
        <f t="shared" si="29"/>
        <v>24613.075410933554</v>
      </c>
      <c r="AR30" s="1">
        <f t="shared" si="30"/>
        <v>5285.2406921310867</v>
      </c>
      <c r="AT30" s="1">
        <f t="shared" si="31"/>
        <v>365.24510252275422</v>
      </c>
      <c r="AU30" s="1">
        <f t="shared" si="32"/>
        <v>23631.86517851616</v>
      </c>
      <c r="AV30" s="1">
        <f t="shared" si="33"/>
        <v>981.21023241739385</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144.9329534</v>
      </c>
      <c r="Z31" s="1">
        <f t="shared" si="15"/>
        <v>309.8741794</v>
      </c>
      <c r="AA31" s="1">
        <f t="shared" si="16"/>
        <v>142.44771800000001</v>
      </c>
      <c r="AB31" s="1">
        <f t="shared" si="17"/>
        <v>241.65512200000001</v>
      </c>
      <c r="AC31" s="1">
        <f t="shared" si="18"/>
        <v>66.597725497387941</v>
      </c>
      <c r="AD31" s="1">
        <f t="shared" si="19"/>
        <v>149.86335437107437</v>
      </c>
      <c r="AE31" s="1">
        <f t="shared" si="20"/>
        <v>147.37811897107437</v>
      </c>
      <c r="AF31" s="1">
        <f t="shared" si="21"/>
        <v>0.97231156781394135</v>
      </c>
      <c r="AG31" s="1">
        <f t="shared" si="22"/>
        <v>-32.134301305471737</v>
      </c>
      <c r="AH31" s="1">
        <f t="shared" si="23"/>
        <v>103.61285783662149</v>
      </c>
      <c r="AI31" s="1">
        <f t="shared" si="24"/>
        <v>60.788196617613274</v>
      </c>
      <c r="AJ31" s="1">
        <f t="shared" si="25"/>
        <v>1</v>
      </c>
      <c r="AK31" s="1" t="s">
        <v>35</v>
      </c>
      <c r="AM31" s="1">
        <f t="shared" si="26"/>
        <v>303.73355526093127</v>
      </c>
      <c r="AN31" s="1">
        <f t="shared" si="1"/>
        <v>20227.963937613211</v>
      </c>
      <c r="AO31" s="1">
        <f t="shared" si="27"/>
        <v>7350.7975319011985</v>
      </c>
      <c r="AP31" s="1">
        <f t="shared" si="28"/>
        <v>18216.819773538624</v>
      </c>
      <c r="AQ31" s="1">
        <f t="shared" si="29"/>
        <v>25567.617305439824</v>
      </c>
      <c r="AR31" s="1">
        <f t="shared" si="30"/>
        <v>5339.6533678266132</v>
      </c>
      <c r="AT31" s="1">
        <f t="shared" si="31"/>
        <v>371.50183824996623</v>
      </c>
      <c r="AU31" s="1">
        <f t="shared" si="32"/>
        <v>24741.177445546266</v>
      </c>
      <c r="AV31" s="1">
        <f t="shared" si="33"/>
        <v>826.43985989355861</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149.56729999999999</v>
      </c>
      <c r="Z32" s="1">
        <f t="shared" si="15"/>
        <v>307.22267479999999</v>
      </c>
      <c r="AA32" s="1">
        <f t="shared" si="16"/>
        <v>145.89293599999999</v>
      </c>
      <c r="AB32" s="1">
        <f t="shared" si="17"/>
        <v>239.05682000000002</v>
      </c>
      <c r="AC32" s="1">
        <f>AJ32*((AG32-Q32)^2+(AH32-R32)^2)^0.5</f>
        <v>68.314156786360883</v>
      </c>
      <c r="AD32" s="1">
        <f t="shared" si="19"/>
        <v>156.02213990046479</v>
      </c>
      <c r="AE32" s="1">
        <f t="shared" si="20"/>
        <v>152.3477759004648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308.86307689687646</v>
      </c>
      <c r="AN32" s="1">
        <f t="shared" si="1"/>
        <v>21099.720660651055</v>
      </c>
      <c r="AO32" s="1">
        <f t="shared" si="27"/>
        <v>7652.885962117799</v>
      </c>
      <c r="AP32" s="1">
        <f t="shared" si="28"/>
        <v>18831.099187952856</v>
      </c>
      <c r="AQ32" s="1">
        <f t="shared" si="29"/>
        <v>26483.985150070654</v>
      </c>
      <c r="AR32" s="1">
        <f t="shared" si="30"/>
        <v>5384.2644894195982</v>
      </c>
      <c r="AT32" s="1">
        <f t="shared" si="31"/>
        <v>377.90795699325452</v>
      </c>
      <c r="AU32" s="1">
        <f t="shared" si="32"/>
        <v>25816.463424850514</v>
      </c>
      <c r="AV32" s="1">
        <f t="shared" si="33"/>
        <v>667.52172522014007</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154.14715480000001</v>
      </c>
      <c r="Z33" s="1">
        <f t="shared" si="15"/>
        <v>304.45893660000002</v>
      </c>
      <c r="AA33" s="1">
        <f t="shared" si="16"/>
        <v>149.28353200000004</v>
      </c>
      <c r="AB33" s="1">
        <f t="shared" si="17"/>
        <v>236.36765400000002</v>
      </c>
      <c r="AC33" s="1">
        <f t="shared" si="18"/>
        <v>69.890679599456348</v>
      </c>
      <c r="AD33" s="1">
        <f t="shared" si="19"/>
        <v>162.08498070651325</v>
      </c>
      <c r="AE33" s="1">
        <f t="shared" si="20"/>
        <v>157.22135790651328</v>
      </c>
      <c r="AF33" s="1">
        <f t="shared" si="21"/>
        <v>0.87347701938906197</v>
      </c>
      <c r="AG33" s="1">
        <f t="shared" si="22"/>
        <v>-38.538704771026232</v>
      </c>
      <c r="AH33" s="1">
        <f t="shared" si="23"/>
        <v>106.90345180565697</v>
      </c>
      <c r="AI33" s="1">
        <f t="shared" si="24"/>
        <v>62.835446267160897</v>
      </c>
      <c r="AJ33" s="1">
        <f t="shared" si="25"/>
        <v>1</v>
      </c>
      <c r="AK33" s="1" t="s">
        <v>36</v>
      </c>
      <c r="AM33" s="1">
        <f t="shared" si="26"/>
        <v>314.12460647458573</v>
      </c>
      <c r="AN33" s="1">
        <f t="shared" si="1"/>
        <v>21954.382225420584</v>
      </c>
      <c r="AO33" s="1">
        <f t="shared" si="27"/>
        <v>7950.2683036544759</v>
      </c>
      <c r="AP33" s="1">
        <f t="shared" si="28"/>
        <v>19433.503165392485</v>
      </c>
      <c r="AQ33" s="1">
        <f t="shared" si="29"/>
        <v>27383.771469046962</v>
      </c>
      <c r="AR33" s="1">
        <f t="shared" si="30"/>
        <v>5429.3892436263777</v>
      </c>
      <c r="AT33" s="1">
        <f t="shared" si="31"/>
        <v>384.47893683081554</v>
      </c>
      <c r="AU33" s="1">
        <f t="shared" si="32"/>
        <v>26871.494186782147</v>
      </c>
      <c r="AV33" s="1">
        <f t="shared" si="33"/>
        <v>512.27728226481486</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158.66654039999997</v>
      </c>
      <c r="Z34" s="1">
        <f t="shared" si="15"/>
        <v>301.59024219999998</v>
      </c>
      <c r="AA34" s="1">
        <f t="shared" si="16"/>
        <v>152.615364</v>
      </c>
      <c r="AB34" s="1">
        <f t="shared" si="17"/>
        <v>233.594302</v>
      </c>
      <c r="AC34" s="1">
        <f t="shared" si="18"/>
        <v>71.366504357766871</v>
      </c>
      <c r="AD34" s="1">
        <f t="shared" si="19"/>
        <v>168.03978810503099</v>
      </c>
      <c r="AE34" s="1">
        <f t="shared" si="20"/>
        <v>161.98861170503102</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319.49758023921953</v>
      </c>
      <c r="AN34" s="1">
        <f t="shared" ref="AN34:AN65" si="35">AM34*AC34</f>
        <v>22801.42545243823</v>
      </c>
      <c r="AO34" s="1">
        <f t="shared" si="27"/>
        <v>8242.3516065517706</v>
      </c>
      <c r="AP34" s="1">
        <f t="shared" si="28"/>
        <v>20022.764338412067</v>
      </c>
      <c r="AQ34" s="1">
        <f t="shared" si="29"/>
        <v>28265.115944963836</v>
      </c>
      <c r="AR34" s="1">
        <f t="shared" si="30"/>
        <v>5463.6904925256058</v>
      </c>
      <c r="AT34" s="1">
        <f t="shared" si="31"/>
        <v>391.1890962537953</v>
      </c>
      <c r="AU34" s="1">
        <f t="shared" si="32"/>
        <v>27917.798342507365</v>
      </c>
      <c r="AV34" s="1">
        <f t="shared" si="33"/>
        <v>347.31760245647092</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163.1264568</v>
      </c>
      <c r="Z35" s="1">
        <f t="shared" si="15"/>
        <v>298.61759159999997</v>
      </c>
      <c r="AA35" s="1">
        <f t="shared" si="16"/>
        <v>155.889432</v>
      </c>
      <c r="AB35" s="1">
        <f t="shared" si="17"/>
        <v>230.73776399999997</v>
      </c>
      <c r="AC35" s="1">
        <f t="shared" si="18"/>
        <v>72.805552977389738</v>
      </c>
      <c r="AD35" s="1">
        <f t="shared" si="19"/>
        <v>173.77111907905231</v>
      </c>
      <c r="AE35" s="1">
        <f t="shared" si="20"/>
        <v>166.53409427905231</v>
      </c>
      <c r="AF35" s="1">
        <f t="shared" si="21"/>
        <v>0.78130701466040176</v>
      </c>
      <c r="AG35" s="1">
        <f t="shared" si="22"/>
        <v>-44.40880289029343</v>
      </c>
      <c r="AH35" s="1">
        <f t="shared" si="23"/>
        <v>109.51492682371786</v>
      </c>
      <c r="AI35" s="1">
        <f t="shared" si="24"/>
        <v>64.502956158054033</v>
      </c>
      <c r="AJ35" s="1">
        <f t="shared" si="25"/>
        <v>1</v>
      </c>
      <c r="AM35" s="1">
        <f t="shared" si="26"/>
        <v>324.97638873193614</v>
      </c>
      <c r="AN35" s="1">
        <f t="shared" si="35"/>
        <v>23660.085686223778</v>
      </c>
      <c r="AO35" s="1">
        <f t="shared" si="27"/>
        <v>8523.4733908275175</v>
      </c>
      <c r="AP35" s="1">
        <f t="shared" si="28"/>
        <v>20584.613257456545</v>
      </c>
      <c r="AQ35" s="1">
        <f t="shared" si="29"/>
        <v>29108.086648284065</v>
      </c>
      <c r="AR35" s="1">
        <f t="shared" si="30"/>
        <v>5448.0009620602868</v>
      </c>
      <c r="AT35" s="1">
        <f t="shared" si="31"/>
        <v>398.03142976305082</v>
      </c>
      <c r="AU35" s="1">
        <f t="shared" si="32"/>
        <v>28978.898346279981</v>
      </c>
      <c r="AV35" s="1">
        <f t="shared" si="33"/>
        <v>129.18830200408411</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167.52790399999998</v>
      </c>
      <c r="Z36" s="1">
        <f t="shared" si="15"/>
        <v>295.54398479999998</v>
      </c>
      <c r="AA36" s="1">
        <f t="shared" si="16"/>
        <v>159.10673599999998</v>
      </c>
      <c r="AB36" s="1">
        <f t="shared" si="17"/>
        <v>227.80103999999997</v>
      </c>
      <c r="AC36" s="1">
        <f t="shared" si="18"/>
        <v>73.9974230454457</v>
      </c>
      <c r="AD36" s="1">
        <f t="shared" si="19"/>
        <v>179.46210611688537</v>
      </c>
      <c r="AE36" s="1">
        <f t="shared" si="20"/>
        <v>171.04093811688537</v>
      </c>
      <c r="AF36" s="1">
        <f t="shared" si="21"/>
        <v>0.73795003879339216</v>
      </c>
      <c r="AG36" s="1">
        <f t="shared" si="22"/>
        <v>-47.122692110785884</v>
      </c>
      <c r="AH36" s="1">
        <f t="shared" si="23"/>
        <v>110.61685448804859</v>
      </c>
      <c r="AI36" s="1">
        <f t="shared" si="24"/>
        <v>65.095228621734051</v>
      </c>
      <c r="AJ36" s="1">
        <f t="shared" si="25"/>
        <v>1</v>
      </c>
      <c r="AK36" s="1" t="s">
        <v>165</v>
      </c>
      <c r="AL36" s="1">
        <f>SUM(AR11:AR89)</f>
        <v>322341.43555661413</v>
      </c>
      <c r="AM36" s="1">
        <f t="shared" si="26"/>
        <v>330.56037654889047</v>
      </c>
      <c r="AN36" s="1">
        <f t="shared" si="35"/>
        <v>24460.616025550076</v>
      </c>
      <c r="AO36" s="1">
        <f t="shared" si="27"/>
        <v>8802.6163050332289</v>
      </c>
      <c r="AP36" s="1">
        <f t="shared" si="28"/>
        <v>21141.686196875737</v>
      </c>
      <c r="AQ36" s="1">
        <f t="shared" si="29"/>
        <v>29944.302501908965</v>
      </c>
      <c r="AR36" s="1">
        <f t="shared" si="30"/>
        <v>5483.6864763588892</v>
      </c>
      <c r="AT36" s="1">
        <f t="shared" si="31"/>
        <v>405.00511884271344</v>
      </c>
      <c r="AU36" s="1">
        <f t="shared" si="32"/>
        <v>29969.335114575279</v>
      </c>
      <c r="AV36" s="1">
        <f t="shared" si="33"/>
        <v>-25.032612666313071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171.86290460000001</v>
      </c>
      <c r="Z37" s="1">
        <f t="shared" si="15"/>
        <v>292.37569919999999</v>
      </c>
      <c r="AA37" s="1">
        <f t="shared" si="16"/>
        <v>162.261134</v>
      </c>
      <c r="AB37" s="1">
        <f t="shared" si="17"/>
        <v>224.78980799999999</v>
      </c>
      <c r="AC37" s="1">
        <f t="shared" si="18"/>
        <v>75.188037278621223</v>
      </c>
      <c r="AD37" s="1">
        <f t="shared" si="19"/>
        <v>184.98260689714709</v>
      </c>
      <c r="AE37" s="1">
        <f t="shared" si="20"/>
        <v>175.38083629714708</v>
      </c>
      <c r="AF37" s="1">
        <f t="shared" si="21"/>
        <v>0.69629717620196996</v>
      </c>
      <c r="AG37" s="1">
        <f t="shared" si="22"/>
        <v>-49.704258975796655</v>
      </c>
      <c r="AH37" s="1">
        <f t="shared" si="23"/>
        <v>111.59297738160777</v>
      </c>
      <c r="AI37" s="1">
        <f t="shared" si="24"/>
        <v>65.687222215877043</v>
      </c>
      <c r="AJ37" s="1">
        <f t="shared" si="25"/>
        <v>1</v>
      </c>
      <c r="AK37" s="1" t="s">
        <v>166</v>
      </c>
      <c r="AL37" s="1">
        <f>SUM(AV11:AV89)</f>
        <v>-235219.67043456732</v>
      </c>
      <c r="AM37" s="1">
        <f t="shared" si="26"/>
        <v>336.22166131979822</v>
      </c>
      <c r="AN37" s="1">
        <f t="shared" si="35"/>
        <v>25279.846805192949</v>
      </c>
      <c r="AO37" s="1">
        <f t="shared" si="27"/>
        <v>9073.3968683050662</v>
      </c>
      <c r="AP37" s="1">
        <f t="shared" si="28"/>
        <v>21678.123651345166</v>
      </c>
      <c r="AQ37" s="1">
        <f t="shared" si="29"/>
        <v>30751.520519650232</v>
      </c>
      <c r="AR37" s="1">
        <f t="shared" si="30"/>
        <v>5471.6737144572835</v>
      </c>
      <c r="AT37" s="1">
        <f t="shared" si="31"/>
        <v>412.07534196602847</v>
      </c>
      <c r="AU37" s="1">
        <f t="shared" si="32"/>
        <v>30983.136173342336</v>
      </c>
      <c r="AV37" s="1">
        <f t="shared" si="33"/>
        <v>-231.61565369210439</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176.13380860000001</v>
      </c>
      <c r="Z38" s="1">
        <f t="shared" si="15"/>
        <v>289.10810739999999</v>
      </c>
      <c r="AA38" s="1">
        <f t="shared" si="16"/>
        <v>165.35435800000002</v>
      </c>
      <c r="AB38" s="1">
        <f t="shared" si="17"/>
        <v>221.700658</v>
      </c>
      <c r="AC38" s="1">
        <f t="shared" si="18"/>
        <v>76.288455421905184</v>
      </c>
      <c r="AD38" s="1">
        <f t="shared" si="19"/>
        <v>190.37015537393589</v>
      </c>
      <c r="AE38" s="1">
        <f t="shared" si="20"/>
        <v>179.5907047739359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341.97261434028758</v>
      </c>
      <c r="AN38" s="1">
        <f t="shared" si="35"/>
        <v>26088.562544611403</v>
      </c>
      <c r="AO38" s="1">
        <f t="shared" si="27"/>
        <v>9337.6561210915552</v>
      </c>
      <c r="AP38" s="1">
        <f t="shared" si="28"/>
        <v>22198.488654287125</v>
      </c>
      <c r="AQ38" s="1">
        <f t="shared" si="29"/>
        <v>31536.144775378678</v>
      </c>
      <c r="AR38" s="1">
        <f t="shared" si="30"/>
        <v>5447.5822307672752</v>
      </c>
      <c r="AT38" s="1">
        <f t="shared" si="31"/>
        <v>419.25754930445964</v>
      </c>
      <c r="AU38" s="1">
        <f t="shared" si="32"/>
        <v>31984.510860410483</v>
      </c>
      <c r="AV38" s="1">
        <f t="shared" si="33"/>
        <v>-448.36608503180469</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180.3455434</v>
      </c>
      <c r="Z39" s="1">
        <f t="shared" si="15"/>
        <v>285.75581420000003</v>
      </c>
      <c r="AA39" s="1">
        <f t="shared" si="16"/>
        <v>168.39135400000001</v>
      </c>
      <c r="AB39" s="1">
        <f t="shared" si="17"/>
        <v>218.54514200000003</v>
      </c>
      <c r="AC39" s="1">
        <f t="shared" si="18"/>
        <v>77.245413870446569</v>
      </c>
      <c r="AD39" s="1">
        <f t="shared" si="19"/>
        <v>195.624819559185</v>
      </c>
      <c r="AE39" s="1">
        <f t="shared" si="20"/>
        <v>183.67063015918501</v>
      </c>
      <c r="AF39" s="1">
        <f t="shared" si="21"/>
        <v>0.6186245953764048</v>
      </c>
      <c r="AG39" s="1">
        <f t="shared" si="22"/>
        <v>-54.411673189264683</v>
      </c>
      <c r="AH39" s="1">
        <f t="shared" si="23"/>
        <v>113.26090990142777</v>
      </c>
      <c r="AI39" s="1">
        <f t="shared" si="24"/>
        <v>66.599620619766227</v>
      </c>
      <c r="AJ39" s="1">
        <f t="shared" si="25"/>
        <v>1</v>
      </c>
      <c r="AK39" s="2">
        <v>236.7</v>
      </c>
      <c r="AM39" s="1">
        <f t="shared" si="26"/>
        <v>347.78926875799579</v>
      </c>
      <c r="AN39" s="1">
        <f t="shared" si="35"/>
        <v>26865.126004911359</v>
      </c>
      <c r="AO39" s="1">
        <f t="shared" si="27"/>
        <v>9595.3973993780255</v>
      </c>
      <c r="AP39" s="1">
        <f t="shared" si="28"/>
        <v>22702.791911456228</v>
      </c>
      <c r="AQ39" s="1">
        <f t="shared" si="29"/>
        <v>32298.189310834256</v>
      </c>
      <c r="AR39" s="1">
        <f t="shared" si="30"/>
        <v>5433.0633059228967</v>
      </c>
      <c r="AT39" s="1">
        <f t="shared" si="31"/>
        <v>426.52180931408623</v>
      </c>
      <c r="AU39" s="1">
        <f t="shared" si="32"/>
        <v>32946.853685238282</v>
      </c>
      <c r="AV39" s="1">
        <f t="shared" si="33"/>
        <v>-648.6643744040266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184.4869042</v>
      </c>
      <c r="Z40" s="1">
        <f t="shared" si="15"/>
        <v>282.30023740000001</v>
      </c>
      <c r="AA40" s="1">
        <f t="shared" si="16"/>
        <v>171.36149800000001</v>
      </c>
      <c r="AB40" s="1">
        <f t="shared" si="17"/>
        <v>215.30956600000005</v>
      </c>
      <c r="AC40" s="1">
        <f t="shared" si="18"/>
        <v>78.149845721113337</v>
      </c>
      <c r="AD40" s="1">
        <f t="shared" si="19"/>
        <v>200.7956698537038</v>
      </c>
      <c r="AE40" s="1">
        <f t="shared" si="20"/>
        <v>187.67026365370381</v>
      </c>
      <c r="AF40" s="1">
        <f t="shared" si="21"/>
        <v>0.58175628256707235</v>
      </c>
      <c r="AG40" s="1">
        <f t="shared" si="22"/>
        <v>-56.605897278784639</v>
      </c>
      <c r="AH40" s="1">
        <f t="shared" si="23"/>
        <v>113.93482201713397</v>
      </c>
      <c r="AI40" s="1">
        <f t="shared" si="24"/>
        <v>66.959238115623208</v>
      </c>
      <c r="AJ40" s="1">
        <f t="shared" si="25"/>
        <v>1</v>
      </c>
      <c r="AM40" s="1">
        <f t="shared" si="26"/>
        <v>353.69079421497645</v>
      </c>
      <c r="AN40" s="1">
        <f t="shared" si="35"/>
        <v>27640.881000878457</v>
      </c>
      <c r="AO40" s="1">
        <f t="shared" si="27"/>
        <v>9849.0276063241727</v>
      </c>
      <c r="AP40" s="1">
        <f t="shared" si="28"/>
        <v>23197.170609179717</v>
      </c>
      <c r="AQ40" s="1">
        <f t="shared" si="29"/>
        <v>33046.198215503886</v>
      </c>
      <c r="AR40" s="1">
        <f t="shared" si="30"/>
        <v>5405.3172146254292</v>
      </c>
      <c r="AT40" s="1">
        <f t="shared" si="31"/>
        <v>433.89206243457824</v>
      </c>
      <c r="AU40" s="1">
        <f t="shared" si="32"/>
        <v>33908.597738877965</v>
      </c>
      <c r="AV40" s="1">
        <f t="shared" si="33"/>
        <v>-862.39952337407885</v>
      </c>
    </row>
    <row r="41" spans="1:48" x14ac:dyDescent="0.25">
      <c r="A41" s="1">
        <v>6.3739999999999997</v>
      </c>
      <c r="B41" s="3">
        <v>10.221</v>
      </c>
      <c r="D41" s="3">
        <v>25.091999999999999</v>
      </c>
      <c r="E41" s="1">
        <v>0.92100000000000004</v>
      </c>
      <c r="G41" s="3">
        <f t="shared" si="34"/>
        <v>-6.3739999999999997</v>
      </c>
      <c r="H41" s="1">
        <f t="shared" ref="H41:H90" si="36">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ref="X41:X90" si="37">((T41-$V$2)^2+(U41-$W$2)^2)^0.5</f>
        <v>103.11019378994492</v>
      </c>
      <c r="Y41" s="1">
        <f t="shared" si="14"/>
        <v>188.56346839999998</v>
      </c>
      <c r="Z41" s="1">
        <f t="shared" si="15"/>
        <v>278.76160920000001</v>
      </c>
      <c r="AA41" s="1">
        <f t="shared" si="16"/>
        <v>174.27100399999998</v>
      </c>
      <c r="AB41" s="1">
        <f t="shared" si="17"/>
        <v>212.00989200000004</v>
      </c>
      <c r="AC41" s="1">
        <f t="shared" si="18"/>
        <v>78.970374970234531</v>
      </c>
      <c r="AD41" s="1">
        <f t="shared" si="19"/>
        <v>205.85124539351389</v>
      </c>
      <c r="AE41" s="1">
        <f t="shared" si="20"/>
        <v>191.55878099351389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359.64675565144773</v>
      </c>
      <c r="AN41" s="1">
        <f t="shared" si="35"/>
        <v>28401.439150623144</v>
      </c>
      <c r="AO41" s="1">
        <f t="shared" si="27"/>
        <v>10097.003586551857</v>
      </c>
      <c r="AP41" s="1">
        <f t="shared" si="28"/>
        <v>23677.814683484281</v>
      </c>
      <c r="AQ41" s="1">
        <f t="shared" si="29"/>
        <v>33774.818270036136</v>
      </c>
      <c r="AR41" s="1">
        <f t="shared" si="30"/>
        <v>5373.3791194129917</v>
      </c>
      <c r="AT41" s="1">
        <f t="shared" si="31"/>
        <v>441.33029915535008</v>
      </c>
      <c r="AU41" s="1">
        <f t="shared" si="32"/>
        <v>34852.019210023776</v>
      </c>
      <c r="AV41" s="1">
        <f t="shared" si="33"/>
        <v>-1077.2009399876406</v>
      </c>
    </row>
    <row r="42" spans="1:48" x14ac:dyDescent="0.25">
      <c r="A42" s="1">
        <v>7.0229999999999997</v>
      </c>
      <c r="B42" s="3">
        <v>10.036</v>
      </c>
      <c r="D42" s="3">
        <v>25.117000000000001</v>
      </c>
      <c r="E42" s="1">
        <v>1.661</v>
      </c>
      <c r="G42" s="3">
        <f t="shared" si="34"/>
        <v>-7.0229999999999997</v>
      </c>
      <c r="H42" s="1">
        <f t="shared" si="36"/>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37"/>
        <v>104.50150988736956</v>
      </c>
      <c r="Y42" s="1">
        <f t="shared" si="14"/>
        <v>192.57558600000002</v>
      </c>
      <c r="Z42" s="1">
        <f t="shared" si="15"/>
        <v>275.13430219999998</v>
      </c>
      <c r="AA42" s="1">
        <f t="shared" si="16"/>
        <v>177.11960399999998</v>
      </c>
      <c r="AB42" s="1">
        <f t="shared" si="17"/>
        <v>208.64170999999999</v>
      </c>
      <c r="AC42" s="1">
        <f t="shared" si="18"/>
        <v>79.71365648896122</v>
      </c>
      <c r="AD42" s="1">
        <f t="shared" si="19"/>
        <v>210.70797673000197</v>
      </c>
      <c r="AE42" s="1">
        <f t="shared" si="20"/>
        <v>195.25199473000194</v>
      </c>
      <c r="AF42" s="1">
        <f t="shared" si="21"/>
        <v>0.51368597098369262</v>
      </c>
      <c r="AG42" s="1">
        <f t="shared" si="22"/>
        <v>-60.540740014522456</v>
      </c>
      <c r="AH42" s="1">
        <f t="shared" si="23"/>
        <v>115.11443113701807</v>
      </c>
      <c r="AI42" s="1">
        <f t="shared" si="24"/>
        <v>67.496658745468423</v>
      </c>
      <c r="AJ42" s="1">
        <f t="shared" si="25"/>
        <v>1</v>
      </c>
      <c r="AK42" s="1">
        <v>4.0599999999999996</v>
      </c>
      <c r="AM42" s="1">
        <f t="shared" si="26"/>
        <v>365.66266732510218</v>
      </c>
      <c r="AN42" s="1">
        <f t="shared" si="35"/>
        <v>29148.308253990501</v>
      </c>
      <c r="AO42" s="1">
        <f t="shared" si="27"/>
        <v>10335.226258606597</v>
      </c>
      <c r="AP42" s="1">
        <f t="shared" si="28"/>
        <v>24134.318060596623</v>
      </c>
      <c r="AQ42" s="1">
        <f t="shared" si="29"/>
        <v>34469.544319203218</v>
      </c>
      <c r="AR42" s="1">
        <f t="shared" si="30"/>
        <v>5321.2360652127172</v>
      </c>
      <c r="AT42" s="1">
        <f t="shared" si="31"/>
        <v>448.84340608144316</v>
      </c>
      <c r="AU42" s="1">
        <f t="shared" si="32"/>
        <v>35778.949089711488</v>
      </c>
      <c r="AV42" s="1">
        <f t="shared" si="33"/>
        <v>-1309.4047705082703</v>
      </c>
    </row>
    <row r="43" spans="1:48" x14ac:dyDescent="0.25">
      <c r="A43" s="1">
        <v>7.68</v>
      </c>
      <c r="B43" s="3">
        <v>9.8480000000000008</v>
      </c>
      <c r="D43" s="3">
        <v>25.123000000000001</v>
      </c>
      <c r="E43" s="1">
        <v>2.4159999999999999</v>
      </c>
      <c r="G43" s="3">
        <f t="shared" si="34"/>
        <v>-7.68</v>
      </c>
      <c r="H43" s="1">
        <f t="shared" si="36"/>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37"/>
        <v>105.90528953598114</v>
      </c>
      <c r="Y43" s="1">
        <f t="shared" si="14"/>
        <v>196.51100219999998</v>
      </c>
      <c r="Z43" s="1">
        <f t="shared" si="15"/>
        <v>271.42061640000003</v>
      </c>
      <c r="AA43" s="1">
        <f t="shared" si="16"/>
        <v>179.89747799999998</v>
      </c>
      <c r="AB43" s="1">
        <f t="shared" si="17"/>
        <v>205.20855600000002</v>
      </c>
      <c r="AC43" s="1">
        <f t="shared" si="18"/>
        <v>80.351773508688623</v>
      </c>
      <c r="AD43" s="1">
        <f t="shared" si="19"/>
        <v>215.59122345925016</v>
      </c>
      <c r="AE43" s="1">
        <f t="shared" si="20"/>
        <v>198.97769925925016</v>
      </c>
      <c r="AF43" s="1">
        <f t="shared" si="21"/>
        <v>0.48083725032345648</v>
      </c>
      <c r="AG43" s="1">
        <f t="shared" si="22"/>
        <v>-62.419378267329265</v>
      </c>
      <c r="AH43" s="1">
        <f t="shared" si="23"/>
        <v>115.54823732925144</v>
      </c>
      <c r="AI43" s="1">
        <f t="shared" si="24"/>
        <v>67.661842834944011</v>
      </c>
      <c r="AJ43" s="1">
        <f t="shared" si="25"/>
        <v>1</v>
      </c>
      <c r="AM43" s="1">
        <f t="shared" si="26"/>
        <v>371.73247014773381</v>
      </c>
      <c r="AN43" s="1">
        <f t="shared" si="35"/>
        <v>29869.363247136062</v>
      </c>
      <c r="AO43" s="1">
        <f t="shared" si="27"/>
        <v>10574.749510676222</v>
      </c>
      <c r="AP43" s="1">
        <f t="shared" si="28"/>
        <v>24594.837494638879</v>
      </c>
      <c r="AQ43" s="1">
        <f t="shared" si="29"/>
        <v>35169.587005315101</v>
      </c>
      <c r="AR43" s="1">
        <f t="shared" si="30"/>
        <v>5300.2237581790396</v>
      </c>
      <c r="AT43" s="1">
        <f t="shared" si="31"/>
        <v>456.42381618394569</v>
      </c>
      <c r="AU43" s="1">
        <f t="shared" si="32"/>
        <v>36674.463101983732</v>
      </c>
      <c r="AV43" s="1">
        <f t="shared" si="33"/>
        <v>-1504.8760966686314</v>
      </c>
    </row>
    <row r="44" spans="1:48" x14ac:dyDescent="0.25">
      <c r="A44" s="1">
        <v>8.3450000000000006</v>
      </c>
      <c r="B44" s="3">
        <v>9.6549999999999994</v>
      </c>
      <c r="D44" s="3">
        <v>25.111000000000001</v>
      </c>
      <c r="E44" s="1">
        <v>3.1869999999999998</v>
      </c>
      <c r="G44" s="3">
        <f t="shared" si="34"/>
        <v>-8.3450000000000006</v>
      </c>
      <c r="H44" s="1">
        <f t="shared" si="36"/>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37"/>
        <v>107.3182825058247</v>
      </c>
      <c r="Y44" s="1">
        <f t="shared" si="14"/>
        <v>200.3759944</v>
      </c>
      <c r="Z44" s="1">
        <f t="shared" si="15"/>
        <v>267.62552920000002</v>
      </c>
      <c r="AA44" s="1">
        <f t="shared" si="16"/>
        <v>182.61030400000004</v>
      </c>
      <c r="AB44" s="1">
        <f t="shared" si="17"/>
        <v>201.71357200000003</v>
      </c>
      <c r="AC44" s="1">
        <f t="shared" si="18"/>
        <v>80.997663765873327</v>
      </c>
      <c r="AD44" s="1">
        <f t="shared" si="19"/>
        <v>220.22078183737628</v>
      </c>
      <c r="AE44" s="1">
        <f t="shared" si="20"/>
        <v>202.45509143737632</v>
      </c>
      <c r="AF44" s="1">
        <f t="shared" si="21"/>
        <v>0.45051097482168018</v>
      </c>
      <c r="AG44" s="1">
        <f t="shared" si="22"/>
        <v>-64.087186224989978</v>
      </c>
      <c r="AH44" s="1">
        <f t="shared" si="23"/>
        <v>115.98779293526705</v>
      </c>
      <c r="AI44" s="1">
        <f t="shared" si="24"/>
        <v>67.847119946591889</v>
      </c>
      <c r="AJ44" s="1">
        <f t="shared" si="25"/>
        <v>1</v>
      </c>
      <c r="AK44" s="1" t="s">
        <v>157</v>
      </c>
      <c r="AM44" s="1">
        <f t="shared" si="26"/>
        <v>377.84211045004037</v>
      </c>
      <c r="AN44" s="1">
        <f t="shared" si="35"/>
        <v>30604.328218820341</v>
      </c>
      <c r="AO44" s="1">
        <f t="shared" si="27"/>
        <v>10801.829349123307</v>
      </c>
      <c r="AP44" s="1">
        <f t="shared" si="28"/>
        <v>25024.664032208344</v>
      </c>
      <c r="AQ44" s="1">
        <f t="shared" si="29"/>
        <v>35826.493381331653</v>
      </c>
      <c r="AR44" s="1">
        <f>AQ44-AN44</f>
        <v>5222.1651625113118</v>
      </c>
      <c r="AT44" s="1">
        <f t="shared" si="31"/>
        <v>464.05397822110092</v>
      </c>
      <c r="AU44" s="1">
        <f t="shared" si="32"/>
        <v>37587.288097168639</v>
      </c>
      <c r="AV44" s="1">
        <f t="shared" si="33"/>
        <v>-1760.7947158369861</v>
      </c>
    </row>
    <row r="45" spans="1:48" x14ac:dyDescent="0.25">
      <c r="A45" s="1">
        <v>9.0190000000000001</v>
      </c>
      <c r="B45" s="3">
        <v>9.4600000000000009</v>
      </c>
      <c r="D45" s="3">
        <v>25.081</v>
      </c>
      <c r="E45" s="1">
        <v>3.9710000000000001</v>
      </c>
      <c r="G45" s="3">
        <f t="shared" si="34"/>
        <v>-9.0190000000000001</v>
      </c>
      <c r="H45" s="1">
        <f t="shared" si="36"/>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37"/>
        <v>108.74146256079142</v>
      </c>
      <c r="Y45" s="1">
        <f t="shared" si="14"/>
        <v>204.17618999999999</v>
      </c>
      <c r="Z45" s="1">
        <f t="shared" si="15"/>
        <v>263.75239059999996</v>
      </c>
      <c r="AA45" s="1">
        <f t="shared" si="16"/>
        <v>185.26249200000001</v>
      </c>
      <c r="AB45" s="1">
        <f t="shared" si="17"/>
        <v>198.15948999999998</v>
      </c>
      <c r="AC45" s="1">
        <f t="shared" si="18"/>
        <v>81.534178235196862</v>
      </c>
      <c r="AD45" s="1">
        <f t="shared" si="19"/>
        <v>224.76473862784127</v>
      </c>
      <c r="AE45" s="1">
        <f t="shared" si="20"/>
        <v>205.85104062784129</v>
      </c>
      <c r="AF45" s="1">
        <f t="shared" si="21"/>
        <v>0.4215587718575316</v>
      </c>
      <c r="AG45" s="1">
        <f t="shared" si="22"/>
        <v>-65.646260844709687</v>
      </c>
      <c r="AH45" s="1">
        <f t="shared" si="23"/>
        <v>116.38587343311185</v>
      </c>
      <c r="AI45" s="1">
        <f t="shared" si="24"/>
        <v>67.953107289297066</v>
      </c>
      <c r="AJ45" s="1">
        <f t="shared" si="25"/>
        <v>1</v>
      </c>
      <c r="AK45" s="2">
        <v>307</v>
      </c>
      <c r="AM45" s="1">
        <f t="shared" si="26"/>
        <v>383.99579868971097</v>
      </c>
      <c r="AN45" s="1">
        <f t="shared" si="35"/>
        <v>31308.781891933668</v>
      </c>
      <c r="AO45" s="1">
        <f t="shared" si="27"/>
        <v>11024.710429695615</v>
      </c>
      <c r="AP45" s="1">
        <f>$AL$5*AE45</f>
        <v>25444.423727844955</v>
      </c>
      <c r="AQ45" s="1">
        <f t="shared" si="29"/>
        <v>36469.134157540568</v>
      </c>
      <c r="AR45" s="1">
        <f t="shared" si="30"/>
        <v>5160.3522656068999</v>
      </c>
      <c r="AT45" s="1">
        <f t="shared" si="31"/>
        <v>471.73915051792119</v>
      </c>
      <c r="AU45" s="1">
        <f t="shared" si="32"/>
        <v>38462.863978848545</v>
      </c>
      <c r="AV45" s="1">
        <f t="shared" si="33"/>
        <v>-1993.7298213079775</v>
      </c>
    </row>
    <row r="46" spans="1:48" x14ac:dyDescent="0.25">
      <c r="A46" s="1">
        <v>9.7010000000000005</v>
      </c>
      <c r="B46" s="3">
        <v>9.2639999999999993</v>
      </c>
      <c r="D46" s="3">
        <v>25.032</v>
      </c>
      <c r="E46" s="1">
        <v>4.7690000000000001</v>
      </c>
      <c r="G46" s="3">
        <f t="shared" si="34"/>
        <v>-9.7010000000000005</v>
      </c>
      <c r="H46" s="1">
        <f t="shared" si="36"/>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37"/>
        <v>110.1769035836459</v>
      </c>
      <c r="Y46" s="1">
        <f t="shared" si="14"/>
        <v>207.90003420000002</v>
      </c>
      <c r="Z46" s="1">
        <f t="shared" si="15"/>
        <v>259.78824579999997</v>
      </c>
      <c r="AA46" s="1">
        <f>G46+$S$18*(J46-B46)+$S$20*(G46-D46)</f>
        <v>187.84368600000002</v>
      </c>
      <c r="AB46" s="1">
        <f t="shared" si="17"/>
        <v>194.537026</v>
      </c>
      <c r="AC46" s="1">
        <f t="shared" si="18"/>
        <v>81.986771774195262</v>
      </c>
      <c r="AD46" s="1">
        <f t="shared" si="19"/>
        <v>229.29790832958176</v>
      </c>
      <c r="AE46" s="1">
        <f t="shared" si="20"/>
        <v>209.24156012958176</v>
      </c>
      <c r="AF46" s="1">
        <f t="shared" si="21"/>
        <v>0.39282806198145842</v>
      </c>
      <c r="AG46" s="1">
        <f t="shared" si="22"/>
        <v>-67.191950506026046</v>
      </c>
      <c r="AH46" s="1">
        <f t="shared" si="23"/>
        <v>116.67436036872657</v>
      </c>
      <c r="AI46" s="1">
        <f t="shared" si="24"/>
        <v>68.005391806696949</v>
      </c>
      <c r="AJ46" s="1">
        <f t="shared" si="25"/>
        <v>1</v>
      </c>
      <c r="AM46" s="1">
        <f t="shared" si="26"/>
        <v>390.20250212843143</v>
      </c>
      <c r="AN46" s="1">
        <f t="shared" si="35"/>
        <v>31991.443487723649</v>
      </c>
      <c r="AO46" s="1">
        <f t="shared" si="27"/>
        <v>11247.062403565986</v>
      </c>
      <c r="AP46" s="1">
        <f t="shared" si="28"/>
        <v>25863.512281377087</v>
      </c>
      <c r="AQ46" s="1">
        <f t="shared" si="29"/>
        <v>37110.574684943072</v>
      </c>
      <c r="AR46" s="1">
        <f t="shared" si="30"/>
        <v>5119.1311972194235</v>
      </c>
      <c r="AT46" s="1">
        <f t="shared" si="31"/>
        <v>479.49053204133537</v>
      </c>
      <c r="AU46" s="1">
        <f t="shared" si="32"/>
        <v>39311.880818360427</v>
      </c>
      <c r="AV46" s="1">
        <f t="shared" si="33"/>
        <v>-2201.3061334173544</v>
      </c>
    </row>
    <row r="47" spans="1:48" x14ac:dyDescent="0.25">
      <c r="A47" s="1">
        <v>10.39</v>
      </c>
      <c r="B47" s="3">
        <v>9.0660000000000007</v>
      </c>
      <c r="D47" s="3">
        <v>24.965</v>
      </c>
      <c r="E47" s="1">
        <v>5.5780000000000003</v>
      </c>
      <c r="G47" s="3">
        <f t="shared" si="34"/>
        <v>-10.39</v>
      </c>
      <c r="H47" s="1">
        <f t="shared" si="36"/>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37"/>
        <v>111.61537632718891</v>
      </c>
      <c r="Y47" s="1">
        <f t="shared" si="14"/>
        <v>211.54712700000002</v>
      </c>
      <c r="Z47" s="1">
        <f t="shared" si="15"/>
        <v>255.75860439999994</v>
      </c>
      <c r="AA47" s="1">
        <f t="shared" si="16"/>
        <v>190.35595800000002</v>
      </c>
      <c r="AB47" s="1">
        <f t="shared" si="17"/>
        <v>190.86681999999996</v>
      </c>
      <c r="AC47" s="1">
        <f t="shared" si="18"/>
        <v>82.455434728695479</v>
      </c>
      <c r="AD47" s="1">
        <f t="shared" si="19"/>
        <v>233.60880848434837</v>
      </c>
      <c r="AE47" s="1">
        <f t="shared" si="20"/>
        <v>212.41763948434837</v>
      </c>
      <c r="AF47" s="1">
        <f t="shared" si="21"/>
        <v>0.36612697245948123</v>
      </c>
      <c r="AG47" s="1">
        <f t="shared" si="22"/>
        <v>-68.571590646758125</v>
      </c>
      <c r="AH47" s="1">
        <f t="shared" si="23"/>
        <v>116.9684853194068</v>
      </c>
      <c r="AI47" s="1">
        <f t="shared" si="24"/>
        <v>68.086173824077918</v>
      </c>
      <c r="AJ47" s="1">
        <f t="shared" si="25"/>
        <v>1</v>
      </c>
      <c r="AK47" s="1" t="s">
        <v>158</v>
      </c>
      <c r="AM47" s="1">
        <f t="shared" si="26"/>
        <v>396.42231442423707</v>
      </c>
      <c r="AN47" s="1">
        <f t="shared" si="35"/>
        <v>32687.174272006076</v>
      </c>
      <c r="AO47" s="1">
        <f t="shared" si="27"/>
        <v>11458.512056157289</v>
      </c>
      <c r="AP47" s="1">
        <f t="shared" si="28"/>
        <v>26256.094746102368</v>
      </c>
      <c r="AQ47" s="1">
        <f t="shared" si="29"/>
        <v>37714.606802259659</v>
      </c>
      <c r="AR47" s="1">
        <f t="shared" si="30"/>
        <v>5027.4325302535835</v>
      </c>
      <c r="AT47" s="1">
        <f t="shared" si="31"/>
        <v>487.25828485646764</v>
      </c>
      <c r="AU47" s="1">
        <f t="shared" si="32"/>
        <v>40177.09370299858</v>
      </c>
      <c r="AV47" s="1">
        <f t="shared" si="33"/>
        <v>-2462.4869007389207</v>
      </c>
    </row>
    <row r="48" spans="1:48" x14ac:dyDescent="0.25">
      <c r="A48" s="1">
        <v>11.087999999999999</v>
      </c>
      <c r="B48" s="3">
        <v>8.8680000000000003</v>
      </c>
      <c r="D48" s="3">
        <v>24.88</v>
      </c>
      <c r="E48" s="1">
        <v>6.3979999999999997</v>
      </c>
      <c r="G48" s="3">
        <f t="shared" si="34"/>
        <v>-11.087999999999999</v>
      </c>
      <c r="H48" s="1">
        <f t="shared" si="36"/>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37"/>
        <v>113.06243109539081</v>
      </c>
      <c r="Y48" s="1">
        <f t="shared" si="14"/>
        <v>215.12942319999996</v>
      </c>
      <c r="Z48" s="1">
        <f t="shared" si="15"/>
        <v>251.65291159999998</v>
      </c>
      <c r="AA48" s="1">
        <f t="shared" si="16"/>
        <v>192.80759199999997</v>
      </c>
      <c r="AB48" s="1">
        <f t="shared" si="17"/>
        <v>187.13951600000001</v>
      </c>
      <c r="AC48" s="1">
        <f t="shared" si="18"/>
        <v>82.761168326595538</v>
      </c>
      <c r="AD48" s="1">
        <f>Y48-Q48</f>
        <v>237.86653731433731</v>
      </c>
      <c r="AE48" s="1">
        <f t="shared" si="20"/>
        <v>215.54470611433732</v>
      </c>
      <c r="AF48" s="1">
        <f t="shared" si="21"/>
        <v>0.34074174821308995</v>
      </c>
      <c r="AG48" s="1">
        <f t="shared" si="22"/>
        <v>-69.844378937761519</v>
      </c>
      <c r="AH48" s="1">
        <f t="shared" si="23"/>
        <v>117.2428989095541</v>
      </c>
      <c r="AI48" s="1">
        <f t="shared" si="24"/>
        <v>68.046429617128794</v>
      </c>
      <c r="AJ48" s="1">
        <f t="shared" si="25"/>
        <v>1</v>
      </c>
      <c r="AK48" s="1">
        <v>5.4</v>
      </c>
      <c r="AM48" s="1">
        <f t="shared" si="26"/>
        <v>402.67923453646523</v>
      </c>
      <c r="AN48" s="1">
        <f t="shared" si="35"/>
        <v>33326.203911097044</v>
      </c>
      <c r="AO48" s="1">
        <f t="shared" si="27"/>
        <v>11667.353655268245</v>
      </c>
      <c r="AP48" s="1">
        <f t="shared" si="28"/>
        <v>26642.618943968784</v>
      </c>
      <c r="AQ48" s="1">
        <f t="shared" si="29"/>
        <v>38309.972599237029</v>
      </c>
      <c r="AR48" s="1">
        <f t="shared" si="30"/>
        <v>4983.7686881399859</v>
      </c>
      <c r="AT48" s="1">
        <f t="shared" si="31"/>
        <v>495.07238060475788</v>
      </c>
      <c r="AU48" s="1">
        <f t="shared" si="32"/>
        <v>40972.768625078737</v>
      </c>
      <c r="AV48" s="1">
        <f t="shared" si="33"/>
        <v>-2662.7960258417079</v>
      </c>
    </row>
    <row r="49" spans="1:48" x14ac:dyDescent="0.25">
      <c r="A49" s="1">
        <v>11.792999999999999</v>
      </c>
      <c r="B49" s="3">
        <v>8.6709999999999994</v>
      </c>
      <c r="D49" s="3">
        <v>24.774999999999999</v>
      </c>
      <c r="E49" s="1">
        <v>7.2290000000000001</v>
      </c>
      <c r="G49" s="3">
        <f t="shared" si="34"/>
        <v>-11.792999999999999</v>
      </c>
      <c r="H49" s="1">
        <f t="shared" si="36"/>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37"/>
        <v>114.51626850819054</v>
      </c>
      <c r="Y49" s="1">
        <f t="shared" si="14"/>
        <v>218.62276319999998</v>
      </c>
      <c r="Z49" s="1">
        <f t="shared" si="15"/>
        <v>247.46413999999999</v>
      </c>
      <c r="AA49" s="1">
        <f t="shared" si="16"/>
        <v>195.17867999999999</v>
      </c>
      <c r="AB49" s="1">
        <f t="shared" si="17"/>
        <v>183.35177600000003</v>
      </c>
      <c r="AC49" s="1">
        <f t="shared" si="18"/>
        <v>83.044007025507781</v>
      </c>
      <c r="AD49" s="1">
        <f t="shared" si="19"/>
        <v>242.07152171236254</v>
      </c>
      <c r="AE49" s="1">
        <f t="shared" si="20"/>
        <v>218.62743851236254</v>
      </c>
      <c r="AF49" s="1">
        <f t="shared" si="21"/>
        <v>0.31554638981765071</v>
      </c>
      <c r="AG49" s="1">
        <f t="shared" si="22"/>
        <v>-71.107796453622768</v>
      </c>
      <c r="AH49" s="1">
        <f t="shared" si="23"/>
        <v>117.41902428520579</v>
      </c>
      <c r="AI49" s="1">
        <f t="shared" si="24"/>
        <v>68.006787935956112</v>
      </c>
      <c r="AJ49" s="1">
        <f t="shared" si="25"/>
        <v>1</v>
      </c>
      <c r="AM49" s="1">
        <f t="shared" si="26"/>
        <v>408.96548212566995</v>
      </c>
      <c r="AN49" s="1">
        <f t="shared" si="35"/>
        <v>33962.132370834312</v>
      </c>
      <c r="AO49" s="1">
        <f t="shared" si="27"/>
        <v>11873.608139991384</v>
      </c>
      <c r="AP49" s="1">
        <f t="shared" si="28"/>
        <v>27023.663164759091</v>
      </c>
      <c r="AQ49" s="1">
        <f t="shared" si="29"/>
        <v>38897.271304750473</v>
      </c>
      <c r="AR49" s="1">
        <f t="shared" si="30"/>
        <v>4935.1389339161615</v>
      </c>
      <c r="AT49" s="1">
        <f t="shared" si="31"/>
        <v>502.9231026338764</v>
      </c>
      <c r="AU49" s="1">
        <f t="shared" si="32"/>
        <v>41764.749668417804</v>
      </c>
      <c r="AV49" s="1">
        <f t="shared" si="33"/>
        <v>-2867.478363667331</v>
      </c>
    </row>
    <row r="50" spans="1:48" x14ac:dyDescent="0.25">
      <c r="A50" s="1">
        <v>12.505000000000001</v>
      </c>
      <c r="B50" s="3">
        <v>8.4740000000000002</v>
      </c>
      <c r="D50" s="3">
        <v>24.652000000000001</v>
      </c>
      <c r="E50" s="1">
        <v>8.0679999999999996</v>
      </c>
      <c r="G50" s="3">
        <f t="shared" si="34"/>
        <v>-12.505000000000001</v>
      </c>
      <c r="H50" s="1">
        <f t="shared" si="36"/>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37"/>
        <v>115.96983766902497</v>
      </c>
      <c r="Y50" s="1">
        <f t="shared" si="14"/>
        <v>222.03900179999999</v>
      </c>
      <c r="Z50" s="1">
        <f t="shared" si="15"/>
        <v>243.21849919999997</v>
      </c>
      <c r="AA50" s="1">
        <f t="shared" si="16"/>
        <v>197.48111400000005</v>
      </c>
      <c r="AB50" s="1">
        <f t="shared" si="17"/>
        <v>179.52370400000001</v>
      </c>
      <c r="AC50" s="1">
        <f t="shared" si="18"/>
        <v>83.409365314787252</v>
      </c>
      <c r="AD50" s="1">
        <f t="shared" si="19"/>
        <v>246.00601143810397</v>
      </c>
      <c r="AE50" s="1">
        <f t="shared" si="20"/>
        <v>221.44812363810402</v>
      </c>
      <c r="AF50" s="1">
        <f t="shared" si="21"/>
        <v>0.292412499578453</v>
      </c>
      <c r="AG50" s="1">
        <f t="shared" si="22"/>
        <v>-72.19929604113436</v>
      </c>
      <c r="AH50" s="1">
        <f t="shared" si="23"/>
        <v>117.6300869104808</v>
      </c>
      <c r="AI50" s="1">
        <f t="shared" si="24"/>
        <v>68.04975217112613</v>
      </c>
      <c r="AJ50" s="1">
        <f t="shared" si="25"/>
        <v>1</v>
      </c>
      <c r="AM50" s="1">
        <f t="shared" si="26"/>
        <v>415.25056982020203</v>
      </c>
      <c r="AN50" s="1">
        <f t="shared" si="35"/>
        <v>34635.786475306799</v>
      </c>
      <c r="AO50" s="1">
        <f t="shared" si="27"/>
        <v>12066.594861039001</v>
      </c>
      <c r="AP50" s="1">
        <f t="shared" si="28"/>
        <v>27372.316770411489</v>
      </c>
      <c r="AQ50" s="1">
        <f>AO50+AP50</f>
        <v>39438.911631450494</v>
      </c>
      <c r="AR50" s="1">
        <f t="shared" si="30"/>
        <v>4803.1251561436948</v>
      </c>
      <c r="AT50" s="1">
        <f t="shared" si="31"/>
        <v>510.7723761023824</v>
      </c>
      <c r="AU50" s="1">
        <f t="shared" si="32"/>
        <v>42603.199711025525</v>
      </c>
      <c r="AV50" s="1">
        <f t="shared" si="33"/>
        <v>-3164.2880795750316</v>
      </c>
    </row>
    <row r="51" spans="1:48" x14ac:dyDescent="0.25">
      <c r="A51" s="1">
        <v>13.225</v>
      </c>
      <c r="B51" s="3">
        <v>8.2799999999999994</v>
      </c>
      <c r="D51" s="3">
        <v>24.510999999999999</v>
      </c>
      <c r="E51" s="1">
        <v>8.9160000000000004</v>
      </c>
      <c r="G51" s="3">
        <f t="shared" si="34"/>
        <v>-13.225</v>
      </c>
      <c r="H51" s="1">
        <f t="shared" si="36"/>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37"/>
        <v>117.43320618172696</v>
      </c>
      <c r="Y51" s="1">
        <f t="shared" si="14"/>
        <v>225.38516639999997</v>
      </c>
      <c r="Z51" s="1">
        <f>B51+$S$12*(G51-D51)+$S$14*(B51-J51)</f>
        <v>238.8928296</v>
      </c>
      <c r="AA51" s="1">
        <f t="shared" si="16"/>
        <v>199.718232</v>
      </c>
      <c r="AB51" s="1">
        <f t="shared" si="17"/>
        <v>175.63639200000003</v>
      </c>
      <c r="AC51" s="1">
        <f t="shared" si="18"/>
        <v>83.538803350033973</v>
      </c>
      <c r="AD51" s="1">
        <f t="shared" si="19"/>
        <v>249.98496412066277</v>
      </c>
      <c r="AE51" s="1">
        <f t="shared" si="20"/>
        <v>224.31802972066279</v>
      </c>
      <c r="AF51" s="1">
        <f t="shared" si="21"/>
        <v>0.26987565104044631</v>
      </c>
      <c r="AG51" s="1">
        <f t="shared" si="22"/>
        <v>-73.243193769257147</v>
      </c>
      <c r="AH51" s="1">
        <f t="shared" si="23"/>
        <v>117.79358906788529</v>
      </c>
      <c r="AI51" s="1">
        <f t="shared" si="24"/>
        <v>67.915769052667315</v>
      </c>
      <c r="AJ51" s="1">
        <f t="shared" si="25"/>
        <v>1</v>
      </c>
      <c r="AM51" s="1">
        <f t="shared" si="26"/>
        <v>421.57802893227409</v>
      </c>
      <c r="AN51" s="1">
        <f t="shared" si="35"/>
        <v>35218.124055668181</v>
      </c>
      <c r="AO51" s="1">
        <f t="shared" si="27"/>
        <v>12261.76249011851</v>
      </c>
      <c r="AP51" s="1">
        <f t="shared" si="28"/>
        <v>27727.054381652251</v>
      </c>
      <c r="AQ51" s="1">
        <f t="shared" si="29"/>
        <v>39988.816871770759</v>
      </c>
      <c r="AR51" s="1">
        <f t="shared" si="30"/>
        <v>4770.6928161025789</v>
      </c>
      <c r="AT51" s="1">
        <f t="shared" si="31"/>
        <v>518.67456607097313</v>
      </c>
      <c r="AU51" s="1">
        <f t="shared" si="32"/>
        <v>43329.452577667231</v>
      </c>
      <c r="AV51" s="1">
        <f t="shared" si="33"/>
        <v>-3340.6357058964713</v>
      </c>
    </row>
    <row r="52" spans="1:48" x14ac:dyDescent="0.25">
      <c r="A52" s="1">
        <v>13.952</v>
      </c>
      <c r="B52" s="3">
        <v>8.0879999999999992</v>
      </c>
      <c r="D52" s="3">
        <v>24.35</v>
      </c>
      <c r="E52" s="1">
        <v>9.7720000000000002</v>
      </c>
      <c r="G52" s="3">
        <f t="shared" si="34"/>
        <v>-13.952</v>
      </c>
      <c r="H52" s="1">
        <f t="shared" si="36"/>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37"/>
        <v>118.89772128110781</v>
      </c>
      <c r="Y52" s="1">
        <f t="shared" si="14"/>
        <v>228.6416748</v>
      </c>
      <c r="Z52" s="1">
        <f t="shared" si="15"/>
        <v>234.49833599999999</v>
      </c>
      <c r="AA52" s="1">
        <f t="shared" si="16"/>
        <v>201.87533999999999</v>
      </c>
      <c r="AB52" s="1">
        <f t="shared" si="17"/>
        <v>171.70046399999998</v>
      </c>
      <c r="AC52" s="1">
        <f t="shared" si="18"/>
        <v>83.755936720737139</v>
      </c>
      <c r="AD52" s="1">
        <f t="shared" si="19"/>
        <v>253.77681725946985</v>
      </c>
      <c r="AE52" s="1">
        <f t="shared" si="20"/>
        <v>227.01048245946984</v>
      </c>
      <c r="AF52" s="1">
        <f t="shared" si="21"/>
        <v>0.24826354481257415</v>
      </c>
      <c r="AG52" s="1">
        <f t="shared" si="22"/>
        <v>-74.212553637107064</v>
      </c>
      <c r="AH52" s="1">
        <f t="shared" si="23"/>
        <v>117.92527290354721</v>
      </c>
      <c r="AI52" s="1">
        <f t="shared" si="24"/>
        <v>67.870941116719848</v>
      </c>
      <c r="AJ52" s="1">
        <f t="shared" si="25"/>
        <v>1</v>
      </c>
      <c r="AM52" s="1">
        <f t="shared" si="26"/>
        <v>427.910445770487</v>
      </c>
      <c r="AN52" s="1">
        <f t="shared" si="35"/>
        <v>35840.040218095332</v>
      </c>
      <c r="AO52" s="1">
        <f t="shared" si="27"/>
        <v>12447.752886576996</v>
      </c>
      <c r="AP52" s="1">
        <f t="shared" si="28"/>
        <v>28059.857694885235</v>
      </c>
      <c r="AQ52" s="1">
        <f t="shared" si="29"/>
        <v>40507.610581462228</v>
      </c>
      <c r="AR52" s="1">
        <f t="shared" si="30"/>
        <v>4667.5703633668963</v>
      </c>
      <c r="AT52" s="1">
        <f t="shared" si="31"/>
        <v>526.58294760762965</v>
      </c>
      <c r="AU52" s="1">
        <f t="shared" si="32"/>
        <v>44104.448038043869</v>
      </c>
      <c r="AV52" s="1">
        <f t="shared" si="33"/>
        <v>-3596.8374565816412</v>
      </c>
    </row>
    <row r="53" spans="1:48" x14ac:dyDescent="0.25">
      <c r="A53" s="1">
        <v>14.686999999999999</v>
      </c>
      <c r="B53" s="3">
        <v>7.899</v>
      </c>
      <c r="D53" s="3">
        <v>24.170999999999999</v>
      </c>
      <c r="E53" s="1">
        <v>10.634</v>
      </c>
      <c r="G53" s="3">
        <f t="shared" si="34"/>
        <v>-14.686999999999999</v>
      </c>
      <c r="H53" s="1">
        <f t="shared" si="36"/>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37"/>
        <v>120.36469493742756</v>
      </c>
      <c r="Y53" s="1">
        <f t="shared" si="14"/>
        <v>231.82705920000001</v>
      </c>
      <c r="Z53" s="1">
        <f t="shared" si="15"/>
        <v>230.04369579999999</v>
      </c>
      <c r="AA53" s="1">
        <f t="shared" si="16"/>
        <v>203.96793600000001</v>
      </c>
      <c r="AB53" s="1">
        <f t="shared" si="17"/>
        <v>167.72152600000001</v>
      </c>
      <c r="AC53" s="1">
        <f t="shared" si="18"/>
        <v>83.808849488082345</v>
      </c>
      <c r="AD53" s="1">
        <f t="shared" si="19"/>
        <v>257.5455543430113</v>
      </c>
      <c r="AE53" s="1">
        <f t="shared" si="20"/>
        <v>229.6864311430113</v>
      </c>
      <c r="AF53" s="1">
        <f t="shared" si="21"/>
        <v>0.2275696433196302</v>
      </c>
      <c r="AG53" s="1">
        <f t="shared" si="22"/>
        <v>-75.111496154492144</v>
      </c>
      <c r="AH53" s="1">
        <f t="shared" si="23"/>
        <v>118.0404760590576</v>
      </c>
      <c r="AI53" s="1">
        <f t="shared" si="24"/>
        <v>67.707124467044764</v>
      </c>
      <c r="AJ53" s="1">
        <f t="shared" si="25"/>
        <v>1</v>
      </c>
      <c r="AM53" s="1">
        <f t="shared" si="26"/>
        <v>434.25349316304795</v>
      </c>
      <c r="AN53" s="1">
        <f t="shared" si="35"/>
        <v>36394.285648175879</v>
      </c>
      <c r="AO53" s="1">
        <f t="shared" si="27"/>
        <v>12632.609440524706</v>
      </c>
      <c r="AP53" s="1">
        <f t="shared" si="28"/>
        <v>28390.621007863061</v>
      </c>
      <c r="AQ53" s="1">
        <f t="shared" si="29"/>
        <v>41023.230448387767</v>
      </c>
      <c r="AR53" s="1">
        <f t="shared" si="30"/>
        <v>4628.9448002118879</v>
      </c>
      <c r="AT53" s="1">
        <f t="shared" si="31"/>
        <v>534.50460535175637</v>
      </c>
      <c r="AU53" s="1">
        <f t="shared" si="32"/>
        <v>44796.216020612199</v>
      </c>
      <c r="AV53" s="1">
        <f t="shared" si="33"/>
        <v>-3772.985572224432</v>
      </c>
    </row>
    <row r="54" spans="1:48" x14ac:dyDescent="0.25">
      <c r="A54" s="1">
        <v>15.429</v>
      </c>
      <c r="B54" s="3">
        <v>7.7130000000000001</v>
      </c>
      <c r="D54" s="3">
        <v>23.972000000000001</v>
      </c>
      <c r="E54" s="1">
        <v>11.503</v>
      </c>
      <c r="G54" s="3">
        <f t="shared" si="34"/>
        <v>-15.429</v>
      </c>
      <c r="H54" s="1">
        <f t="shared" si="36"/>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37"/>
        <v>121.83239690336885</v>
      </c>
      <c r="Y54" s="1">
        <f t="shared" si="14"/>
        <v>234.9227874</v>
      </c>
      <c r="Z54" s="1">
        <f t="shared" si="15"/>
        <v>225.52123159999999</v>
      </c>
      <c r="AA54" s="1">
        <f t="shared" si="16"/>
        <v>205.98052200000004</v>
      </c>
      <c r="AB54" s="1">
        <f t="shared" si="17"/>
        <v>163.69497200000001</v>
      </c>
      <c r="AC54" s="1">
        <f t="shared" si="18"/>
        <v>83.98048991128455</v>
      </c>
      <c r="AD54" s="1">
        <f t="shared" si="19"/>
        <v>261.09726060151354</v>
      </c>
      <c r="AE54" s="1">
        <f t="shared" si="20"/>
        <v>232.15499520151357</v>
      </c>
      <c r="AF54" s="1">
        <f t="shared" si="21"/>
        <v>0.20786473963605318</v>
      </c>
      <c r="AG54" s="1">
        <f t="shared" si="22"/>
        <v>-75.926988726455704</v>
      </c>
      <c r="AH54" s="1">
        <f t="shared" si="23"/>
        <v>118.14017409918537</v>
      </c>
      <c r="AI54" s="1">
        <f t="shared" si="24"/>
        <v>67.656558327184769</v>
      </c>
      <c r="AJ54" s="1">
        <f t="shared" si="25"/>
        <v>1</v>
      </c>
      <c r="AM54" s="1">
        <f t="shared" si="26"/>
        <v>440.59968969358147</v>
      </c>
      <c r="AN54" s="1">
        <f t="shared" si="35"/>
        <v>37001.777795226924</v>
      </c>
      <c r="AO54" s="1">
        <f t="shared" si="27"/>
        <v>12806.820632504241</v>
      </c>
      <c r="AP54" s="1">
        <f t="shared" si="28"/>
        <v>28695.750336878293</v>
      </c>
      <c r="AQ54" s="1">
        <f t="shared" si="29"/>
        <v>41502.570969382534</v>
      </c>
      <c r="AR54" s="1">
        <f t="shared" si="30"/>
        <v>4500.7931741556094</v>
      </c>
      <c r="AT54" s="1">
        <f t="shared" si="31"/>
        <v>542.43019596783927</v>
      </c>
      <c r="AU54" s="1">
        <f t="shared" si="32"/>
        <v>45553.55360005323</v>
      </c>
      <c r="AV54" s="1">
        <f t="shared" si="33"/>
        <v>-4050.9826306706964</v>
      </c>
    </row>
    <row r="55" spans="1:48" x14ac:dyDescent="0.25">
      <c r="A55" s="1">
        <v>16.177</v>
      </c>
      <c r="B55" s="3">
        <v>7.532</v>
      </c>
      <c r="D55" s="3">
        <v>23.754999999999999</v>
      </c>
      <c r="E55" s="1">
        <v>12.377000000000001</v>
      </c>
      <c r="G55" s="3">
        <f t="shared" si="34"/>
        <v>-16.177</v>
      </c>
      <c r="H55" s="1">
        <f t="shared" si="36"/>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37"/>
        <v>123.30377100356664</v>
      </c>
      <c r="Y55" s="1">
        <f t="shared" si="14"/>
        <v>237.93648680000001</v>
      </c>
      <c r="Z55" s="1">
        <f t="shared" si="15"/>
        <v>220.93329339999997</v>
      </c>
      <c r="AA55" s="1">
        <f t="shared" si="16"/>
        <v>207.91950800000001</v>
      </c>
      <c r="AB55" s="1">
        <f t="shared" si="17"/>
        <v>159.62253399999997</v>
      </c>
      <c r="AC55" s="1">
        <f t="shared" si="18"/>
        <v>83.94700314846574</v>
      </c>
      <c r="AD55" s="1">
        <f t="shared" si="19"/>
        <v>264.63566923331257</v>
      </c>
      <c r="AE55" s="1">
        <f t="shared" si="20"/>
        <v>234.61869043331254</v>
      </c>
      <c r="AF55" s="1">
        <f t="shared" si="21"/>
        <v>0.18905054001447019</v>
      </c>
      <c r="AG55" s="1">
        <f t="shared" si="22"/>
        <v>-76.666137679124247</v>
      </c>
      <c r="AH55" s="1">
        <f t="shared" si="23"/>
        <v>118.22786737822801</v>
      </c>
      <c r="AI55" s="1">
        <f t="shared" si="24"/>
        <v>67.456672917299784</v>
      </c>
      <c r="AJ55" s="1">
        <f t="shared" si="25"/>
        <v>1</v>
      </c>
      <c r="AM55" s="1">
        <f t="shared" si="26"/>
        <v>446.9617641654267</v>
      </c>
      <c r="AN55" s="1">
        <f t="shared" si="35"/>
        <v>37521.100623638878</v>
      </c>
      <c r="AO55" s="1">
        <f t="shared" si="27"/>
        <v>12980.379575893983</v>
      </c>
      <c r="AP55" s="1">
        <f t="shared" si="28"/>
        <v>29000.277849700036</v>
      </c>
      <c r="AQ55" s="1">
        <f t="shared" si="29"/>
        <v>41980.657425594021</v>
      </c>
      <c r="AR55" s="1">
        <f t="shared" si="30"/>
        <v>4459.5568019551429</v>
      </c>
      <c r="AT55" s="1">
        <f t="shared" si="31"/>
        <v>550.37561610890737</v>
      </c>
      <c r="AU55" s="1">
        <f t="shared" si="32"/>
        <v>46202.383578333218</v>
      </c>
      <c r="AV55" s="1">
        <f t="shared" si="33"/>
        <v>-4221.7261527391966</v>
      </c>
    </row>
    <row r="56" spans="1:48" x14ac:dyDescent="0.25">
      <c r="A56" s="1">
        <v>16.933</v>
      </c>
      <c r="B56" s="3">
        <v>7.3550000000000004</v>
      </c>
      <c r="D56" s="3">
        <v>23.518000000000001</v>
      </c>
      <c r="E56" s="1">
        <v>13.255000000000001</v>
      </c>
      <c r="G56" s="3">
        <f t="shared" si="34"/>
        <v>-16.933</v>
      </c>
      <c r="H56" s="1">
        <f t="shared" si="36"/>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37"/>
        <v>124.77210904629287</v>
      </c>
      <c r="Y56" s="1">
        <f t="shared" si="14"/>
        <v>240.86545740000003</v>
      </c>
      <c r="Z56" s="1">
        <f t="shared" si="15"/>
        <v>216.29213599999997</v>
      </c>
      <c r="AA56" s="1">
        <f t="shared" si="16"/>
        <v>209.78343000000001</v>
      </c>
      <c r="AB56" s="1">
        <f t="shared" si="17"/>
        <v>155.51403199999999</v>
      </c>
      <c r="AC56" s="1">
        <f t="shared" si="18"/>
        <v>83.981122835030234</v>
      </c>
      <c r="AD56" s="1">
        <f t="shared" si="19"/>
        <v>268.02905032246912</v>
      </c>
      <c r="AE56" s="1">
        <f t="shared" si="20"/>
        <v>236.9470229224691</v>
      </c>
      <c r="AF56" s="1">
        <f t="shared" si="21"/>
        <v>0.17084541054175717</v>
      </c>
      <c r="AG56" s="1">
        <f t="shared" si="22"/>
        <v>-77.363963204280708</v>
      </c>
      <c r="AH56" s="1">
        <f t="shared" si="23"/>
        <v>118.28574867714114</v>
      </c>
      <c r="AI56" s="1">
        <f t="shared" si="24"/>
        <v>67.325714375723066</v>
      </c>
      <c r="AJ56" s="1">
        <f t="shared" si="25"/>
        <v>1</v>
      </c>
      <c r="AM56" s="1">
        <f t="shared" si="26"/>
        <v>453.31071102837069</v>
      </c>
      <c r="AN56" s="1">
        <f t="shared" si="35"/>
        <v>38069.542505308491</v>
      </c>
      <c r="AO56" s="1">
        <f t="shared" si="27"/>
        <v>13146.824918317112</v>
      </c>
      <c r="AP56" s="1">
        <f t="shared" si="28"/>
        <v>29288.07371535472</v>
      </c>
      <c r="AQ56" s="1">
        <f t="shared" si="29"/>
        <v>42434.89863367183</v>
      </c>
      <c r="AR56" s="1">
        <f t="shared" si="30"/>
        <v>4365.3561283633389</v>
      </c>
      <c r="AT56" s="1">
        <f t="shared" si="31"/>
        <v>558.30464153962907</v>
      </c>
      <c r="AU56" s="1">
        <f t="shared" si="32"/>
        <v>46887.050680507113</v>
      </c>
      <c r="AV56" s="1">
        <f t="shared" si="33"/>
        <v>-4452.1520468352828</v>
      </c>
    </row>
    <row r="57" spans="1:48" x14ac:dyDescent="0.25">
      <c r="A57" s="1">
        <v>17.696000000000002</v>
      </c>
      <c r="B57" s="3">
        <v>7.1829999999999998</v>
      </c>
      <c r="D57" s="3">
        <v>23.262</v>
      </c>
      <c r="E57" s="1">
        <v>14.138</v>
      </c>
      <c r="G57" s="3">
        <f t="shared" si="34"/>
        <v>-17.696000000000002</v>
      </c>
      <c r="H57" s="1">
        <f t="shared" si="36"/>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37"/>
        <v>126.24262012688106</v>
      </c>
      <c r="Y57" s="1">
        <f t="shared" si="14"/>
        <v>243.71139919999996</v>
      </c>
      <c r="Z57" s="1">
        <f t="shared" si="15"/>
        <v>211.58550459999998</v>
      </c>
      <c r="AA57" s="1">
        <f t="shared" si="16"/>
        <v>211.57275199999998</v>
      </c>
      <c r="AB57" s="1">
        <f t="shared" si="17"/>
        <v>151.359646</v>
      </c>
      <c r="AC57" s="1">
        <f t="shared" si="18"/>
        <v>83.908725058089502</v>
      </c>
      <c r="AD57" s="1">
        <f t="shared" si="19"/>
        <v>271.36881528628516</v>
      </c>
      <c r="AE57" s="1">
        <f t="shared" si="20"/>
        <v>239.23016808628518</v>
      </c>
      <c r="AF57" s="1">
        <f t="shared" si="21"/>
        <v>0.15331747713438457</v>
      </c>
      <c r="AG57" s="1">
        <f t="shared" si="22"/>
        <v>-78.005660661964512</v>
      </c>
      <c r="AH57" s="1">
        <f t="shared" si="23"/>
        <v>118.32391422467734</v>
      </c>
      <c r="AI57" s="1">
        <f t="shared" si="24"/>
        <v>67.12472278543602</v>
      </c>
      <c r="AJ57" s="1">
        <f t="shared" si="25"/>
        <v>1</v>
      </c>
      <c r="AM57" s="1">
        <f t="shared" si="26"/>
        <v>459.66905388972594</v>
      </c>
      <c r="AN57" s="1">
        <f t="shared" si="35"/>
        <v>38570.244260545143</v>
      </c>
      <c r="AO57" s="1">
        <f t="shared" si="27"/>
        <v>13310.640389792288</v>
      </c>
      <c r="AP57" s="1">
        <f t="shared" si="28"/>
        <v>29570.284156473372</v>
      </c>
      <c r="AQ57" s="1">
        <f t="shared" si="29"/>
        <v>42880.924546265662</v>
      </c>
      <c r="AR57" s="1">
        <f t="shared" si="30"/>
        <v>4310.6802857205184</v>
      </c>
      <c r="AT57" s="1">
        <f t="shared" si="31"/>
        <v>566.24540137480528</v>
      </c>
      <c r="AU57" s="1">
        <f t="shared" si="32"/>
        <v>47512.929699366068</v>
      </c>
      <c r="AV57" s="1">
        <f t="shared" si="33"/>
        <v>-4632.0051531004065</v>
      </c>
    </row>
    <row r="58" spans="1:48" x14ac:dyDescent="0.25">
      <c r="A58" s="1">
        <v>18.465</v>
      </c>
      <c r="B58" s="3">
        <v>7.016</v>
      </c>
      <c r="D58" s="3">
        <v>22.986999999999998</v>
      </c>
      <c r="E58" s="1">
        <v>15.023</v>
      </c>
      <c r="G58" s="3">
        <f t="shared" si="34"/>
        <v>-18.465</v>
      </c>
      <c r="H58" s="1">
        <f t="shared" si="36"/>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37"/>
        <v>127.70821035195816</v>
      </c>
      <c r="Y58" s="1">
        <f t="shared" si="14"/>
        <v>246.46763479999998</v>
      </c>
      <c r="Z58" s="1">
        <f t="shared" si="15"/>
        <v>206.83293140000004</v>
      </c>
      <c r="AA58" s="1">
        <f t="shared" si="16"/>
        <v>213.28386799999998</v>
      </c>
      <c r="AB58" s="1">
        <f t="shared" si="17"/>
        <v>147.17587400000005</v>
      </c>
      <c r="AC58" s="1">
        <f t="shared" si="18"/>
        <v>83.947679845044917</v>
      </c>
      <c r="AD58" s="1">
        <f t="shared" si="19"/>
        <v>274.47798561453084</v>
      </c>
      <c r="AE58" s="1">
        <f t="shared" si="20"/>
        <v>241.29421881453084</v>
      </c>
      <c r="AF58" s="1">
        <f t="shared" si="21"/>
        <v>0.13690235478454099</v>
      </c>
      <c r="AG58" s="1">
        <f t="shared" si="22"/>
        <v>-78.553136518978306</v>
      </c>
      <c r="AH58" s="1">
        <f t="shared" si="23"/>
        <v>118.37630836914789</v>
      </c>
      <c r="AI58" s="1">
        <f t="shared" si="24"/>
        <v>67.027156918673356</v>
      </c>
      <c r="AJ58" s="1">
        <f t="shared" si="25"/>
        <v>1</v>
      </c>
      <c r="AM58" s="1">
        <f t="shared" si="26"/>
        <v>466.00611946393684</v>
      </c>
      <c r="AN58" s="1">
        <f t="shared" si="35"/>
        <v>39120.132522590327</v>
      </c>
      <c r="AO58" s="1">
        <f t="shared" si="27"/>
        <v>13463.145194392739</v>
      </c>
      <c r="AP58" s="1">
        <f t="shared" si="28"/>
        <v>29825.413210788905</v>
      </c>
      <c r="AQ58" s="1">
        <f t="shared" si="29"/>
        <v>43288.55840518164</v>
      </c>
      <c r="AR58" s="1">
        <f t="shared" si="30"/>
        <v>4168.425882591313</v>
      </c>
      <c r="AT58" s="1">
        <f t="shared" si="31"/>
        <v>574.15958859022157</v>
      </c>
      <c r="AU58" s="1">
        <f t="shared" si="32"/>
        <v>48199.365322934624</v>
      </c>
      <c r="AV58" s="1">
        <f t="shared" si="33"/>
        <v>-4910.8069177529833</v>
      </c>
    </row>
    <row r="59" spans="1:48" x14ac:dyDescent="0.25">
      <c r="A59" s="1">
        <v>19.241</v>
      </c>
      <c r="B59" s="3">
        <v>6.8559999999999999</v>
      </c>
      <c r="D59" s="3">
        <v>22.693000000000001</v>
      </c>
      <c r="E59" s="1">
        <v>15.912000000000001</v>
      </c>
      <c r="G59" s="3">
        <f t="shared" si="34"/>
        <v>-19.241</v>
      </c>
      <c r="H59" s="1">
        <f t="shared" si="36"/>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37"/>
        <v>129.17868107470363</v>
      </c>
      <c r="Y59" s="1">
        <f t="shared" si="14"/>
        <v>249.14119159999996</v>
      </c>
      <c r="Z59" s="1">
        <f t="shared" si="15"/>
        <v>202.01025679999998</v>
      </c>
      <c r="AA59" s="1">
        <f t="shared" si="16"/>
        <v>214.92011599999998</v>
      </c>
      <c r="AB59" s="1">
        <f t="shared" si="17"/>
        <v>142.94280799999999</v>
      </c>
      <c r="AC59" s="1">
        <f>AJ59*((AG59-Q59)^2+(AH59-R59)^2)^0.5</f>
        <v>83.726289791363001</v>
      </c>
      <c r="AD59" s="1">
        <f t="shared" si="19"/>
        <v>277.65721315199011</v>
      </c>
      <c r="AE59" s="1">
        <f t="shared" si="20"/>
        <v>243.4361375519901</v>
      </c>
      <c r="AF59" s="1">
        <f t="shared" si="21"/>
        <v>0.12079907917635449</v>
      </c>
      <c r="AG59" s="1">
        <f t="shared" si="22"/>
        <v>-79.076250333159152</v>
      </c>
      <c r="AH59" s="1">
        <f t="shared" si="23"/>
        <v>118.3910704085732</v>
      </c>
      <c r="AI59" s="1">
        <f t="shared" si="24"/>
        <v>66.736458310455333</v>
      </c>
      <c r="AJ59" s="1">
        <f t="shared" si="25"/>
        <v>1</v>
      </c>
      <c r="AM59" s="1">
        <f t="shared" si="26"/>
        <v>472.36428782201602</v>
      </c>
      <c r="AN59" s="1">
        <f t="shared" si="35"/>
        <v>39549.309249276914</v>
      </c>
      <c r="AO59" s="1">
        <f t="shared" si="27"/>
        <v>13619.086305105116</v>
      </c>
      <c r="AP59" s="1">
        <f t="shared" si="28"/>
        <v>30090.167218251296</v>
      </c>
      <c r="AQ59" s="1">
        <f t="shared" si="29"/>
        <v>43709.253523356412</v>
      </c>
      <c r="AR59" s="1">
        <f t="shared" si="30"/>
        <v>4159.9442740794984</v>
      </c>
      <c r="AT59" s="1">
        <f t="shared" si="31"/>
        <v>582.10013049304712</v>
      </c>
      <c r="AU59" s="1">
        <f t="shared" si="32"/>
        <v>48737.084213251081</v>
      </c>
      <c r="AV59" s="1">
        <f t="shared" si="33"/>
        <v>-5027.8306898946685</v>
      </c>
    </row>
    <row r="60" spans="1:48" x14ac:dyDescent="0.25">
      <c r="A60" s="1">
        <v>20.024000000000001</v>
      </c>
      <c r="B60" s="3">
        <v>6.7009999999999996</v>
      </c>
      <c r="D60" s="3">
        <v>22.379000000000001</v>
      </c>
      <c r="E60" s="1">
        <v>16.802</v>
      </c>
      <c r="G60" s="3">
        <f t="shared" si="34"/>
        <v>-20.024000000000001</v>
      </c>
      <c r="H60" s="1">
        <f t="shared" si="36"/>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37"/>
        <v>130.64090660922403</v>
      </c>
      <c r="Y60" s="1">
        <f t="shared" si="14"/>
        <v>251.72369220000002</v>
      </c>
      <c r="Z60" s="1">
        <f t="shared" si="15"/>
        <v>197.14826779999999</v>
      </c>
      <c r="AA60" s="1">
        <f t="shared" si="16"/>
        <v>216.47742600000004</v>
      </c>
      <c r="AB60" s="1">
        <f t="shared" si="17"/>
        <v>138.685766</v>
      </c>
      <c r="AC60" s="1">
        <f t="shared" si="18"/>
        <v>83.698260951004997</v>
      </c>
      <c r="AD60" s="1">
        <f t="shared" si="19"/>
        <v>280.56013287684021</v>
      </c>
      <c r="AE60" s="1">
        <f t="shared" si="20"/>
        <v>245.31386667684023</v>
      </c>
      <c r="AF60" s="1">
        <f t="shared" si="21"/>
        <v>0.10573683723061168</v>
      </c>
      <c r="AG60" s="1">
        <f t="shared" si="22"/>
        <v>-79.513002675254185</v>
      </c>
      <c r="AH60" s="1">
        <f t="shared" si="23"/>
        <v>118.42245694073672</v>
      </c>
      <c r="AI60" s="1">
        <f t="shared" si="24"/>
        <v>66.612948818104655</v>
      </c>
      <c r="AJ60" s="1">
        <f t="shared" si="25"/>
        <v>1</v>
      </c>
      <c r="AM60" s="1">
        <f t="shared" si="26"/>
        <v>478.68680481072874</v>
      </c>
      <c r="AN60" s="1">
        <f t="shared" si="35"/>
        <v>40065.253102851166</v>
      </c>
      <c r="AO60" s="1">
        <f t="shared" si="27"/>
        <v>13761.474517609015</v>
      </c>
      <c r="AP60" s="1">
        <f t="shared" si="28"/>
        <v>30322.265804457518</v>
      </c>
      <c r="AQ60" s="1">
        <f t="shared" si="29"/>
        <v>44083.740322066529</v>
      </c>
      <c r="AR60" s="1">
        <f t="shared" si="30"/>
        <v>4018.4872192153634</v>
      </c>
      <c r="AT60" s="1">
        <f t="shared" si="31"/>
        <v>589.99614837945728</v>
      </c>
      <c r="AU60" s="1">
        <f t="shared" si="32"/>
        <v>49381.651587151682</v>
      </c>
      <c r="AV60" s="1">
        <f t="shared" si="33"/>
        <v>-5297.911265085153</v>
      </c>
    </row>
    <row r="61" spans="1:48" x14ac:dyDescent="0.25">
      <c r="A61" s="1">
        <v>20.812999999999999</v>
      </c>
      <c r="B61" s="3">
        <v>6.5540000000000003</v>
      </c>
      <c r="D61" s="3">
        <v>22.045999999999999</v>
      </c>
      <c r="E61" s="1">
        <v>17.693999999999999</v>
      </c>
      <c r="G61" s="3">
        <f t="shared" si="34"/>
        <v>-20.812999999999999</v>
      </c>
      <c r="H61" s="1">
        <f t="shared" si="36"/>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37"/>
        <v>132.10551334785387</v>
      </c>
      <c r="Y61" s="1">
        <f t="shared" si="14"/>
        <v>254.21753659999993</v>
      </c>
      <c r="Z61" s="1">
        <f t="shared" si="15"/>
        <v>192.22345479999996</v>
      </c>
      <c r="AA61" s="1">
        <f t="shared" si="16"/>
        <v>217.95572599999997</v>
      </c>
      <c r="AB61" s="1">
        <f t="shared" si="17"/>
        <v>134.38610799999998</v>
      </c>
      <c r="AC61" s="1">
        <f t="shared" si="18"/>
        <v>83.433503087568383</v>
      </c>
      <c r="AD61" s="1">
        <f t="shared" si="19"/>
        <v>283.51006049365373</v>
      </c>
      <c r="AE61" s="1">
        <f t="shared" si="20"/>
        <v>247.24824989365379</v>
      </c>
      <c r="AF61" s="1">
        <f t="shared" si="21"/>
        <v>9.1008324406302854E-2</v>
      </c>
      <c r="AG61" s="1">
        <f t="shared" si="22"/>
        <v>-79.922925828181349</v>
      </c>
      <c r="AH61" s="1">
        <f t="shared" si="23"/>
        <v>118.42210063685297</v>
      </c>
      <c r="AI61" s="1">
        <f t="shared" si="24"/>
        <v>66.315245889700776</v>
      </c>
      <c r="AJ61" s="1">
        <f t="shared" si="25"/>
        <v>1</v>
      </c>
      <c r="AM61" s="1">
        <f t="shared" si="26"/>
        <v>485.01961788789032</v>
      </c>
      <c r="AN61" s="1">
        <f t="shared" si="35"/>
        <v>40466.885786580533</v>
      </c>
      <c r="AO61" s="1">
        <f t="shared" si="27"/>
        <v>13906.168467213716</v>
      </c>
      <c r="AP61" s="1">
        <f t="shared" si="28"/>
        <v>30561.367176354976</v>
      </c>
      <c r="AQ61" s="1">
        <f t="shared" si="29"/>
        <v>44467.535643568692</v>
      </c>
      <c r="AR61" s="1">
        <f t="shared" si="30"/>
        <v>4000.6498569881587</v>
      </c>
      <c r="AT61" s="1">
        <f t="shared" si="31"/>
        <v>597.90502476805841</v>
      </c>
      <c r="AU61" s="1">
        <f t="shared" si="32"/>
        <v>49885.310730058452</v>
      </c>
      <c r="AV61" s="1">
        <f t="shared" si="33"/>
        <v>-5417.7750864897607</v>
      </c>
    </row>
    <row r="62" spans="1:48" x14ac:dyDescent="0.25">
      <c r="A62" s="1">
        <v>21.609000000000002</v>
      </c>
      <c r="B62" s="3">
        <v>6.4130000000000003</v>
      </c>
      <c r="D62" s="3">
        <v>21.693000000000001</v>
      </c>
      <c r="E62" s="1">
        <v>18.585999999999999</v>
      </c>
      <c r="G62" s="3">
        <f t="shared" si="34"/>
        <v>-21.609000000000002</v>
      </c>
      <c r="H62" s="1">
        <f t="shared" si="36"/>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37"/>
        <v>133.56213568710257</v>
      </c>
      <c r="Y62" s="1">
        <f t="shared" si="14"/>
        <v>256.62032480000005</v>
      </c>
      <c r="Z62" s="1">
        <f t="shared" si="15"/>
        <v>187.26032739999999</v>
      </c>
      <c r="AA62" s="1">
        <f t="shared" si="16"/>
        <v>219.35508800000002</v>
      </c>
      <c r="AB62" s="1">
        <f t="shared" si="17"/>
        <v>130.06347400000001</v>
      </c>
      <c r="AC62" s="1">
        <f t="shared" si="18"/>
        <v>83.317354327670486</v>
      </c>
      <c r="AD62" s="1">
        <f t="shared" si="19"/>
        <v>286.24571776095758</v>
      </c>
      <c r="AE62" s="1">
        <f t="shared" si="20"/>
        <v>248.98048096095755</v>
      </c>
      <c r="AF62" s="1">
        <f t="shared" si="21"/>
        <v>7.6934769740416395E-2</v>
      </c>
      <c r="AG62" s="1">
        <f t="shared" si="22"/>
        <v>-80.283667805834824</v>
      </c>
      <c r="AH62" s="1">
        <f t="shared" si="23"/>
        <v>118.41561108760278</v>
      </c>
      <c r="AI62" s="1">
        <f t="shared" si="24"/>
        <v>66.147718947091931</v>
      </c>
      <c r="AJ62" s="1">
        <f t="shared" si="25"/>
        <v>1</v>
      </c>
      <c r="AM62" s="1">
        <f t="shared" si="26"/>
        <v>491.31790722056775</v>
      </c>
      <c r="AN62" s="1">
        <f t="shared" si="35"/>
        <v>40935.30816342558</v>
      </c>
      <c r="AO62" s="1">
        <f t="shared" si="27"/>
        <v>14040.352456174971</v>
      </c>
      <c r="AP62" s="1">
        <f t="shared" si="28"/>
        <v>30775.481329660124</v>
      </c>
      <c r="AQ62" s="1">
        <f t="shared" si="29"/>
        <v>44815.833785835093</v>
      </c>
      <c r="AR62" s="1">
        <f t="shared" si="30"/>
        <v>3880.5256224095137</v>
      </c>
      <c r="AT62" s="1">
        <f t="shared" si="31"/>
        <v>605.77078540000139</v>
      </c>
      <c r="AU62" s="1">
        <f t="shared" si="32"/>
        <v>50471.219168523152</v>
      </c>
      <c r="AV62" s="1">
        <f t="shared" si="33"/>
        <v>-5655.3853826880586</v>
      </c>
    </row>
    <row r="63" spans="1:48" x14ac:dyDescent="0.25">
      <c r="A63" s="1">
        <v>22.411000000000001</v>
      </c>
      <c r="B63" s="3">
        <v>6.28</v>
      </c>
      <c r="D63" s="3">
        <v>21.321000000000002</v>
      </c>
      <c r="E63" s="1">
        <v>19.478999999999999</v>
      </c>
      <c r="G63" s="3">
        <f t="shared" si="34"/>
        <v>-22.411000000000001</v>
      </c>
      <c r="H63" s="1">
        <f t="shared" si="36"/>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37"/>
        <v>135.01878956537863</v>
      </c>
      <c r="Y63" s="1">
        <f t="shared" si="14"/>
        <v>258.9341068</v>
      </c>
      <c r="Z63" s="1">
        <f t="shared" si="15"/>
        <v>182.24100339999998</v>
      </c>
      <c r="AA63" s="1">
        <f t="shared" si="16"/>
        <v>220.67570800000001</v>
      </c>
      <c r="AB63" s="1">
        <f t="shared" si="17"/>
        <v>125.70363400000001</v>
      </c>
      <c r="AC63" s="1">
        <f t="shared" si="18"/>
        <v>83.067895382530594</v>
      </c>
      <c r="AD63" s="1">
        <f t="shared" si="19"/>
        <v>288.91437894560482</v>
      </c>
      <c r="AE63" s="1">
        <f t="shared" si="20"/>
        <v>250.65598014560487</v>
      </c>
      <c r="AF63" s="1">
        <f t="shared" si="21"/>
        <v>6.3667974955532114E-2</v>
      </c>
      <c r="AG63" s="1">
        <f t="shared" si="22"/>
        <v>-80.568286457694697</v>
      </c>
      <c r="AH63" s="1">
        <f t="shared" si="23"/>
        <v>118.42105654189609</v>
      </c>
      <c r="AI63" s="1">
        <f t="shared" si="24"/>
        <v>65.887237392706339</v>
      </c>
      <c r="AJ63" s="1">
        <f t="shared" si="25"/>
        <v>1</v>
      </c>
      <c r="AM63" s="1">
        <f t="shared" si="26"/>
        <v>497.61633292484555</v>
      </c>
      <c r="AN63" s="1">
        <f t="shared" si="35"/>
        <v>41335.941484039584</v>
      </c>
      <c r="AO63" s="1">
        <f t="shared" si="27"/>
        <v>14171.250287281919</v>
      </c>
      <c r="AP63" s="1">
        <f t="shared" si="28"/>
        <v>30982.583081877641</v>
      </c>
      <c r="AQ63" s="1">
        <f t="shared" si="29"/>
        <v>45153.833369159562</v>
      </c>
      <c r="AR63" s="1">
        <f t="shared" si="30"/>
        <v>3817.8918851199778</v>
      </c>
      <c r="AT63" s="1">
        <f t="shared" si="31"/>
        <v>613.63671634269213</v>
      </c>
      <c r="AU63" s="1">
        <f t="shared" si="32"/>
        <v>50973.510556034351</v>
      </c>
      <c r="AV63" s="1">
        <f t="shared" si="33"/>
        <v>-5819.6771868747892</v>
      </c>
    </row>
    <row r="64" spans="1:48" x14ac:dyDescent="0.25">
      <c r="A64" s="1">
        <v>23.219000000000001</v>
      </c>
      <c r="B64" s="3">
        <v>6.1550000000000002</v>
      </c>
      <c r="D64" s="3">
        <v>20.928999999999998</v>
      </c>
      <c r="E64" s="1">
        <v>20.370999999999999</v>
      </c>
      <c r="G64" s="3">
        <f t="shared" si="34"/>
        <v>-23.219000000000001</v>
      </c>
      <c r="H64" s="1">
        <f t="shared" si="36"/>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37"/>
        <v>136.4698286626022</v>
      </c>
      <c r="Y64" s="1">
        <f t="shared" si="14"/>
        <v>261.15155519999996</v>
      </c>
      <c r="Z64" s="1">
        <f t="shared" si="15"/>
        <v>177.17838759999998</v>
      </c>
      <c r="AA64" s="1">
        <f t="shared" si="16"/>
        <v>221.912712</v>
      </c>
      <c r="AB64" s="1">
        <f t="shared" si="17"/>
        <v>121.31767600000001</v>
      </c>
      <c r="AC64" s="1">
        <f t="shared" si="18"/>
        <v>82.79473397954267</v>
      </c>
      <c r="AD64" s="1">
        <f t="shared" si="19"/>
        <v>291.4813519781332</v>
      </c>
      <c r="AE64" s="1">
        <f t="shared" si="20"/>
        <v>252.24250877813327</v>
      </c>
      <c r="AF64" s="1">
        <f t="shared" si="21"/>
        <v>5.0866731633413639E-2</v>
      </c>
      <c r="AG64" s="1">
        <f t="shared" si="22"/>
        <v>-80.816993266452016</v>
      </c>
      <c r="AH64" s="1">
        <f t="shared" si="23"/>
        <v>118.41060732637676</v>
      </c>
      <c r="AI64" s="1">
        <f t="shared" si="24"/>
        <v>65.620202418867422</v>
      </c>
      <c r="AJ64" s="1">
        <f t="shared" si="25"/>
        <v>1</v>
      </c>
      <c r="AM64" s="1">
        <f t="shared" si="26"/>
        <v>503.89048087733062</v>
      </c>
      <c r="AN64" s="1">
        <f t="shared" si="35"/>
        <v>41719.478319062422</v>
      </c>
      <c r="AO64" s="1">
        <f t="shared" si="27"/>
        <v>14297.160314527435</v>
      </c>
      <c r="AP64" s="1">
        <f t="shared" si="28"/>
        <v>31178.687540029947</v>
      </c>
      <c r="AQ64" s="1">
        <f t="shared" si="29"/>
        <v>45475.847854557382</v>
      </c>
      <c r="AR64" s="1">
        <f t="shared" si="30"/>
        <v>3756.3695354949596</v>
      </c>
      <c r="AT64" s="1">
        <f t="shared" si="31"/>
        <v>621.47232746769942</v>
      </c>
      <c r="AU64" s="1">
        <f t="shared" si="32"/>
        <v>51454.636028335401</v>
      </c>
      <c r="AV64" s="1">
        <f t="shared" si="33"/>
        <v>-5978.788173778019</v>
      </c>
    </row>
    <row r="65" spans="1:48" x14ac:dyDescent="0.25">
      <c r="A65" s="1">
        <v>24.033999999999999</v>
      </c>
      <c r="B65" s="3">
        <v>6.0380000000000003</v>
      </c>
      <c r="D65" s="3">
        <v>20.516999999999999</v>
      </c>
      <c r="E65" s="1">
        <v>21.262</v>
      </c>
      <c r="G65" s="3">
        <f t="shared" si="34"/>
        <v>-24.033999999999999</v>
      </c>
      <c r="H65" s="1">
        <f t="shared" si="36"/>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37"/>
        <v>137.91581723304981</v>
      </c>
      <c r="Y65" s="1">
        <f t="shared" si="14"/>
        <v>263.27829740000004</v>
      </c>
      <c r="Z65" s="1">
        <f t="shared" si="15"/>
        <v>172.07283000000001</v>
      </c>
      <c r="AA65" s="1">
        <f t="shared" si="16"/>
        <v>223.07051000000001</v>
      </c>
      <c r="AB65" s="1">
        <f t="shared" si="17"/>
        <v>116.905332</v>
      </c>
      <c r="AC65" s="1">
        <f t="shared" si="18"/>
        <v>82.537924908492741</v>
      </c>
      <c r="AD65" s="1">
        <f t="shared" si="19"/>
        <v>293.96281244875604</v>
      </c>
      <c r="AE65" s="1">
        <f t="shared" si="20"/>
        <v>253.75502504875598</v>
      </c>
      <c r="AF65" s="1">
        <f t="shared" si="21"/>
        <v>3.8194733617175354E-2</v>
      </c>
      <c r="AG65" s="1">
        <f t="shared" si="22"/>
        <v>-81.066672924399498</v>
      </c>
      <c r="AH65" s="1">
        <f t="shared" si="23"/>
        <v>118.36094274692871</v>
      </c>
      <c r="AI65" s="1">
        <f t="shared" si="24"/>
        <v>65.376962425564841</v>
      </c>
      <c r="AJ65" s="1">
        <f t="shared" si="25"/>
        <v>1</v>
      </c>
      <c r="AM65" s="1">
        <f t="shared" si="26"/>
        <v>510.14279085708898</v>
      </c>
      <c r="AN65" s="1">
        <f t="shared" si="35"/>
        <v>42106.127364371328</v>
      </c>
      <c r="AO65" s="1">
        <f t="shared" si="27"/>
        <v>14418.875950611486</v>
      </c>
      <c r="AP65" s="1">
        <f t="shared" si="28"/>
        <v>31365.643626176538</v>
      </c>
      <c r="AQ65" s="1">
        <f t="shared" si="29"/>
        <v>45784.519576788021</v>
      </c>
      <c r="AR65" s="1">
        <f t="shared" si="30"/>
        <v>3678.3922124166929</v>
      </c>
      <c r="AT65" s="1">
        <f t="shared" si="31"/>
        <v>629.28066574811646</v>
      </c>
      <c r="AU65" s="1">
        <f t="shared" si="32"/>
        <v>51939.520335884357</v>
      </c>
      <c r="AV65" s="1">
        <f t="shared" si="33"/>
        <v>-6155.000759096336</v>
      </c>
    </row>
    <row r="66" spans="1:48" x14ac:dyDescent="0.25">
      <c r="A66" s="1">
        <v>24.855</v>
      </c>
      <c r="B66" s="3">
        <v>5.9290000000000003</v>
      </c>
      <c r="D66" s="3">
        <v>20.085999999999999</v>
      </c>
      <c r="E66" s="1">
        <v>22.152000000000001</v>
      </c>
      <c r="G66" s="3">
        <f t="shared" si="34"/>
        <v>-24.855</v>
      </c>
      <c r="H66" s="1">
        <f t="shared" si="36"/>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si="37"/>
        <v>139.35748258245769</v>
      </c>
      <c r="Y66" s="1">
        <f t="shared" si="14"/>
        <v>265.31533339999999</v>
      </c>
      <c r="Z66" s="1">
        <f t="shared" si="15"/>
        <v>166.92433059999996</v>
      </c>
      <c r="AA66" s="1">
        <f t="shared" si="16"/>
        <v>224.15010200000003</v>
      </c>
      <c r="AB66" s="1">
        <f t="shared" si="17"/>
        <v>112.46660199999998</v>
      </c>
      <c r="AC66" s="1">
        <f t="shared" si="18"/>
        <v>82.155144537389759</v>
      </c>
      <c r="AD66" s="1">
        <f t="shared" si="19"/>
        <v>296.32092323379072</v>
      </c>
      <c r="AE66" s="1">
        <f t="shared" si="20"/>
        <v>255.15569183379077</v>
      </c>
      <c r="AF66" s="1">
        <f t="shared" si="21"/>
        <v>2.6779953658044055E-2</v>
      </c>
      <c r="AG66" s="1">
        <f t="shared" si="22"/>
        <v>-81.19187666106555</v>
      </c>
      <c r="AH66" s="1">
        <f t="shared" si="23"/>
        <v>118.36936674292784</v>
      </c>
      <c r="AI66" s="1">
        <f>AH66-R66</f>
        <v>65.044633817478797</v>
      </c>
      <c r="AJ66" s="1">
        <f t="shared" si="25"/>
        <v>1</v>
      </c>
      <c r="AM66" s="1">
        <f t="shared" si="26"/>
        <v>516.37640766139373</v>
      </c>
      <c r="AN66" s="1">
        <f t="shared" ref="AN66:AN89" si="38">AM66*AC66</f>
        <v>42422.978407119896</v>
      </c>
      <c r="AO66" s="1">
        <f t="shared" si="27"/>
        <v>14534.541284617437</v>
      </c>
      <c r="AP66" s="1">
        <f t="shared" si="28"/>
        <v>31538.774444807546</v>
      </c>
      <c r="AQ66" s="1">
        <f t="shared" si="29"/>
        <v>46073.315729424983</v>
      </c>
      <c r="AR66" s="1">
        <f t="shared" si="30"/>
        <v>3650.3373223050876</v>
      </c>
      <c r="AT66" s="1">
        <f t="shared" si="31"/>
        <v>637.06565863491915</v>
      </c>
      <c r="AU66" s="1">
        <f t="shared" si="32"/>
        <v>52338.221264959189</v>
      </c>
      <c r="AV66" s="1">
        <f t="shared" si="33"/>
        <v>-6264.9055355342061</v>
      </c>
    </row>
    <row r="67" spans="1:48" x14ac:dyDescent="0.25">
      <c r="A67" s="1">
        <v>25.681999999999999</v>
      </c>
      <c r="B67" s="3">
        <v>5.8289999999999997</v>
      </c>
      <c r="D67" s="3">
        <v>19.634</v>
      </c>
      <c r="E67" s="1">
        <v>23.039000000000001</v>
      </c>
      <c r="G67" s="3">
        <f t="shared" si="34"/>
        <v>-25.681999999999999</v>
      </c>
      <c r="H67" s="1">
        <f t="shared" si="36"/>
        <v>-23.039000000000001</v>
      </c>
      <c r="J67" s="3">
        <f t="shared" ref="J67:J73" si="39">H67+50</f>
        <v>26.960999999999999</v>
      </c>
      <c r="L67" s="1">
        <f t="shared" ref="L67:L90" si="40">((G67-D67)^2+(B67-J67)^2)^0.5</f>
        <v>50.001012789742575</v>
      </c>
      <c r="M67" s="1">
        <f t="shared" ref="M67:M89" si="41">(G67-G68)/(B68-B67)</f>
        <v>-9.255555555555592</v>
      </c>
      <c r="N67" s="1">
        <f t="shared" ref="N67:N89" si="42">(B67+B68)*(B68-B67)/(B68-B67)+(G68-G67)*(G68+G67)/(B68-B67)</f>
        <v>-471.54423333333528</v>
      </c>
      <c r="O67" s="1">
        <f t="shared" ref="O67:O89" si="43">(D67-D68)/(J68-J67)</f>
        <v>-0.53220338983050974</v>
      </c>
      <c r="P67" s="1">
        <f t="shared" ref="P67:P89" si="44">(J67+J68)*(J68-J67)/(J68-J67)+(D68-D67)*(D68+D67)/(J68-J67)</f>
        <v>73.68489491525429</v>
      </c>
      <c r="Q67" s="1">
        <f t="shared" ref="Q67:Q89" si="45">0.5*(P67-N67)/(M67-O67)</f>
        <v>-31.251124446795185</v>
      </c>
      <c r="R67" s="1">
        <f t="shared" ref="R67:R89" si="46">0.5*(M67*P67-N67*O67)/(M67-O67)</f>
        <v>53.474401824226653</v>
      </c>
      <c r="T67" s="1">
        <f t="shared" ref="T67:T90" si="47">G67+$S$7*(J67-B67)+$S$9*(G67-D67)</f>
        <v>-83.043599999999998</v>
      </c>
      <c r="U67" s="1">
        <f t="shared" ref="U67:U90" si="48">B67+$S$7*(G67-D67)+$S$9*(B67-J67)</f>
        <v>117.00579999999999</v>
      </c>
      <c r="X67" s="1">
        <f t="shared" si="37"/>
        <v>140.79045046664206</v>
      </c>
      <c r="Y67" s="1">
        <f>G67+$S$12*(J67-B67)+$S$14*(G67-D67)</f>
        <v>267.24905840000002</v>
      </c>
      <c r="Z67" s="1">
        <f t="shared" ref="Z67:Z90" si="49">B67+$S$12*(G67-D67)+$S$14*(B67-J67)</f>
        <v>161.73981679999997</v>
      </c>
      <c r="AA67" s="1">
        <f t="shared" ref="AA67:AA85" si="50">G67+$S$18*(J67-B67)+$S$20*(G67-D67)</f>
        <v>225.14093600000004</v>
      </c>
      <c r="AB67" s="1">
        <f t="shared" ref="AB67:AB90" si="51">B67+$S$18*(G67-D67)+$S$20*(B67-J67)</f>
        <v>108.00843199999998</v>
      </c>
      <c r="AC67" s="1">
        <f t="shared" ref="AC67:AC88" si="52">AJ67*((AG67-Q67)^2+(AH67-R67)^2)^0.5</f>
        <v>81.939046678197911</v>
      </c>
      <c r="AD67" s="1">
        <f t="shared" ref="AD67:AD80" si="53">Y67-Q67</f>
        <v>298.50018284679521</v>
      </c>
      <c r="AE67" s="1">
        <f t="shared" ref="AE67:AE74" si="54">AA67-Q67</f>
        <v>256.3920604467952</v>
      </c>
      <c r="AF67" s="1">
        <f t="shared" ref="AF67:AF89" si="55">((T67-$V$2)*(Q67-T67)+(U67-$W$2)*(R67-U67))/(($V$2-T67)^2+($W$2-U67)^2)</f>
        <v>1.53848146666937E-2</v>
      </c>
      <c r="AG67" s="1">
        <f t="shared" ref="AG67:AG89" si="56">T67+AF67*(T67-$V$2)</f>
        <v>-81.329171638876446</v>
      </c>
      <c r="AH67" s="1">
        <f t="shared" ref="AH67:AH89" si="57">U67+AF67*(U67-$W$2)</f>
        <v>118.32959868584739</v>
      </c>
      <c r="AI67" s="1">
        <f t="shared" si="24"/>
        <v>64.855196861620726</v>
      </c>
      <c r="AJ67" s="1">
        <f t="shared" ref="AJ67:AJ89" si="58">SIGN(AI67)</f>
        <v>1</v>
      </c>
      <c r="AM67" s="1">
        <f t="shared" ref="AM67:AM89" si="59">($AK$39+$AK$42*(X67-$X$2))*1.065</f>
        <v>522.57241749581851</v>
      </c>
      <c r="AN67" s="1">
        <f t="shared" si="38"/>
        <v>42819.0857099286</v>
      </c>
      <c r="AO67" s="1">
        <f t="shared" ref="AO67:AO89" si="60">$AL$2*AD67</f>
        <v>14641.433968635307</v>
      </c>
      <c r="AP67" s="1">
        <f t="shared" ref="AP67:AP86" si="61">$AL$5*AE67</f>
        <v>31691.597023586572</v>
      </c>
      <c r="AQ67" s="1">
        <f t="shared" ref="AQ67:AQ86" si="62">AO67+AP67</f>
        <v>46333.03099222188</v>
      </c>
      <c r="AR67" s="1">
        <f t="shared" ref="AR67:AR73" si="63">AQ67-AN67</f>
        <v>3513.9452822932799</v>
      </c>
      <c r="AT67" s="1">
        <f t="shared" ref="AT67:AT89" si="64">$AK$45+$AK$48*(X67-$X$2)</f>
        <v>644.8036852095147</v>
      </c>
      <c r="AU67" s="1">
        <f t="shared" ref="AU67:AU89" si="65">AT67*AC67</f>
        <v>52834.599260656454</v>
      </c>
      <c r="AV67" s="1">
        <f t="shared" ref="AV67:AV89" si="66">AQ67-AU67</f>
        <v>-6501.5682684345738</v>
      </c>
    </row>
    <row r="68" spans="1:48" x14ac:dyDescent="0.25">
      <c r="A68" s="1">
        <v>26.515000000000001</v>
      </c>
      <c r="B68" s="3">
        <v>5.7389999999999999</v>
      </c>
      <c r="D68" s="3">
        <v>19.163</v>
      </c>
      <c r="E68" s="1">
        <v>23.923999999999999</v>
      </c>
      <c r="G68" s="3">
        <f t="shared" si="34"/>
        <v>-26.515000000000001</v>
      </c>
      <c r="H68" s="1">
        <f t="shared" si="36"/>
        <v>-23.923999999999999</v>
      </c>
      <c r="J68" s="3">
        <f t="shared" si="39"/>
        <v>26.076000000000001</v>
      </c>
      <c r="L68" s="1">
        <f t="shared" si="40"/>
        <v>50.000732524634074</v>
      </c>
      <c r="M68" s="1">
        <f t="shared" si="41"/>
        <v>-10.231707317073173</v>
      </c>
      <c r="N68" s="1">
        <f t="shared" si="42"/>
        <v>-539.77584146341474</v>
      </c>
      <c r="O68" s="1">
        <f t="shared" si="43"/>
        <v>-0.55732122587968169</v>
      </c>
      <c r="P68" s="1">
        <f t="shared" si="44"/>
        <v>72.357248581157762</v>
      </c>
      <c r="Q68" s="1">
        <f t="shared" si="45"/>
        <v>-31.63679246798884</v>
      </c>
      <c r="R68" s="1">
        <f t="shared" si="46"/>
        <v>53.810480251739492</v>
      </c>
      <c r="T68" s="1">
        <f t="shared" si="47"/>
        <v>-81.925300000000007</v>
      </c>
      <c r="U68" s="1">
        <f t="shared" si="48"/>
        <v>117.9003</v>
      </c>
      <c r="X68" s="1">
        <f t="shared" si="37"/>
        <v>142.22227763673311</v>
      </c>
      <c r="Y68" s="1">
        <f t="shared" si="14"/>
        <v>269.09342719999995</v>
      </c>
      <c r="Z68" s="1">
        <f t="shared" si="49"/>
        <v>156.50773380000001</v>
      </c>
      <c r="AA68" s="1">
        <f t="shared" si="50"/>
        <v>226.05329599999999</v>
      </c>
      <c r="AB68" s="1">
        <f t="shared" si="51"/>
        <v>103.52046600000001</v>
      </c>
      <c r="AC68" s="1">
        <f t="shared" si="52"/>
        <v>81.461980209579309</v>
      </c>
      <c r="AD68" s="1">
        <f t="shared" si="53"/>
        <v>300.73021966798876</v>
      </c>
      <c r="AE68" s="1">
        <f t="shared" si="54"/>
        <v>257.69008846798886</v>
      </c>
      <c r="AF68" s="1">
        <f t="shared" si="55"/>
        <v>4.3614453019169986E-3</v>
      </c>
      <c r="AG68" s="1">
        <f t="shared" si="56"/>
        <v>-81.434398832476333</v>
      </c>
      <c r="AH68" s="1">
        <f t="shared" si="57"/>
        <v>118.27948536298226</v>
      </c>
      <c r="AI68" s="1">
        <f t="shared" ref="AI68:AI89" si="67">AH68-R68</f>
        <v>64.469005111242765</v>
      </c>
      <c r="AJ68" s="1">
        <f t="shared" si="58"/>
        <v>1</v>
      </c>
      <c r="AM68" s="1">
        <f t="shared" si="59"/>
        <v>528.76349499657522</v>
      </c>
      <c r="AN68" s="1">
        <f t="shared" si="38"/>
        <v>43074.121364958999</v>
      </c>
      <c r="AO68" s="1">
        <f t="shared" si="60"/>
        <v>14750.817274714851</v>
      </c>
      <c r="AP68" s="1">
        <f t="shared" si="61"/>
        <v>31852.041075174238</v>
      </c>
      <c r="AQ68" s="1">
        <f t="shared" si="62"/>
        <v>46602.858349889088</v>
      </c>
      <c r="AR68" s="1">
        <f t="shared" si="63"/>
        <v>3528.7369849300885</v>
      </c>
      <c r="AT68" s="1">
        <f t="shared" si="64"/>
        <v>652.53555192800627</v>
      </c>
      <c r="AU68" s="1">
        <f t="shared" si="65"/>
        <v>53156.838217206161</v>
      </c>
      <c r="AV68" s="1">
        <f t="shared" si="66"/>
        <v>-6553.9798673170735</v>
      </c>
    </row>
    <row r="69" spans="1:48" x14ac:dyDescent="0.25">
      <c r="A69" s="1">
        <v>27.353999999999999</v>
      </c>
      <c r="B69" s="3">
        <v>5.657</v>
      </c>
      <c r="D69" s="3">
        <v>18.672000000000001</v>
      </c>
      <c r="E69" s="1">
        <v>24.805</v>
      </c>
      <c r="G69" s="3">
        <f t="shared" si="34"/>
        <v>-27.353999999999999</v>
      </c>
      <c r="H69" s="1">
        <f t="shared" si="36"/>
        <v>-24.805</v>
      </c>
      <c r="J69" s="3">
        <f t="shared" si="39"/>
        <v>25.195</v>
      </c>
      <c r="L69" s="1">
        <f t="shared" si="40"/>
        <v>50.00126118409414</v>
      </c>
      <c r="M69" s="1">
        <f t="shared" si="41"/>
        <v>-11.901408450704304</v>
      </c>
      <c r="N69" s="1">
        <f t="shared" si="42"/>
        <v>-649.91594366197614</v>
      </c>
      <c r="O69" s="1">
        <f t="shared" si="43"/>
        <v>-0.58200455580865507</v>
      </c>
      <c r="P69" s="1">
        <f t="shared" si="44"/>
        <v>70.948973804100191</v>
      </c>
      <c r="Q69" s="1">
        <f t="shared" si="45"/>
        <v>-31.841999992205501</v>
      </c>
      <c r="R69" s="1">
        <f t="shared" si="46"/>
        <v>54.00667596357286</v>
      </c>
      <c r="T69" s="1">
        <f t="shared" si="47"/>
        <v>-80.801599999999993</v>
      </c>
      <c r="U69" s="1">
        <f t="shared" si="48"/>
        <v>118.76819999999999</v>
      </c>
      <c r="X69" s="1">
        <f t="shared" si="37"/>
        <v>143.64211991543428</v>
      </c>
      <c r="Y69" s="1">
        <f t="shared" ref="Y69:Y90" si="68">G69+$S$12*(J69-B69)+$S$14*(G69-D69)</f>
        <v>270.84041239999999</v>
      </c>
      <c r="Z69" s="1">
        <f t="shared" si="49"/>
        <v>151.25224119999999</v>
      </c>
      <c r="AA69" s="1">
        <f t="shared" si="50"/>
        <v>226.88284399999998</v>
      </c>
      <c r="AB69" s="1">
        <f t="shared" si="51"/>
        <v>99.022612000000009</v>
      </c>
      <c r="AC69" s="1">
        <f t="shared" si="52"/>
        <v>81.181207784263734</v>
      </c>
      <c r="AD69" s="1">
        <f t="shared" si="53"/>
        <v>302.68241239220549</v>
      </c>
      <c r="AE69" s="1">
        <f t="shared" si="54"/>
        <v>258.72484399220548</v>
      </c>
      <c r="AF69" s="1">
        <f t="shared" si="55"/>
        <v>-5.8616545240871227E-3</v>
      </c>
      <c r="AG69" s="1">
        <f t="shared" si="56"/>
        <v>-81.467943507650972</v>
      </c>
      <c r="AH69" s="1">
        <f t="shared" si="57"/>
        <v>118.25349866721804</v>
      </c>
      <c r="AI69" s="1">
        <f t="shared" si="67"/>
        <v>64.246822703645179</v>
      </c>
      <c r="AJ69" s="1">
        <f t="shared" si="58"/>
        <v>1</v>
      </c>
      <c r="AM69" s="1">
        <f t="shared" si="59"/>
        <v>534.90275102545115</v>
      </c>
      <c r="AN69" s="1">
        <f t="shared" si="38"/>
        <v>43424.05137537144</v>
      </c>
      <c r="AO69" s="1">
        <f t="shared" si="60"/>
        <v>14846.572327837681</v>
      </c>
      <c r="AP69" s="1">
        <f t="shared" si="61"/>
        <v>31979.943066500557</v>
      </c>
      <c r="AQ69" s="1">
        <f t="shared" si="62"/>
        <v>46826.515394338239</v>
      </c>
      <c r="AR69" s="1">
        <f t="shared" si="63"/>
        <v>3402.4640189667989</v>
      </c>
      <c r="AT69" s="1">
        <f t="shared" si="64"/>
        <v>660.20270023299258</v>
      </c>
      <c r="AU69" s="1">
        <f t="shared" si="65"/>
        <v>53596.052587346552</v>
      </c>
      <c r="AV69" s="1">
        <f t="shared" si="66"/>
        <v>-6769.5371930083129</v>
      </c>
    </row>
    <row r="70" spans="1:48" x14ac:dyDescent="0.25">
      <c r="A70" s="1">
        <v>28.199000000000002</v>
      </c>
      <c r="B70" s="3">
        <v>5.5860000000000003</v>
      </c>
      <c r="D70" s="3">
        <v>18.161000000000001</v>
      </c>
      <c r="E70" s="1">
        <v>25.683</v>
      </c>
      <c r="G70" s="3">
        <f t="shared" si="34"/>
        <v>-28.199000000000002</v>
      </c>
      <c r="H70" s="1">
        <f t="shared" si="36"/>
        <v>-25.683</v>
      </c>
      <c r="J70" s="3">
        <f t="shared" si="39"/>
        <v>24.317</v>
      </c>
      <c r="L70" s="1">
        <f t="shared" si="40"/>
        <v>50.000999600008001</v>
      </c>
      <c r="M70" s="1">
        <f t="shared" si="41"/>
        <v>-13.709677419354744</v>
      </c>
      <c r="N70" s="1">
        <f t="shared" si="42"/>
        <v>-773.74161290322036</v>
      </c>
      <c r="O70" s="1">
        <f t="shared" si="43"/>
        <v>-0.60755148741419118</v>
      </c>
      <c r="P70" s="1">
        <f t="shared" si="44"/>
        <v>69.504875286041312</v>
      </c>
      <c r="Q70" s="1">
        <f t="shared" si="45"/>
        <v>-32.179758177013973</v>
      </c>
      <c r="R70" s="1">
        <f t="shared" si="46"/>
        <v>54.30329758809448</v>
      </c>
      <c r="T70" s="1">
        <f t="shared" si="47"/>
        <v>-79.662499999999994</v>
      </c>
      <c r="U70" s="1">
        <f t="shared" si="48"/>
        <v>119.61290000000001</v>
      </c>
      <c r="X70" s="1">
        <f t="shared" si="37"/>
        <v>145.05997030421591</v>
      </c>
      <c r="Y70" s="1">
        <f t="shared" si="68"/>
        <v>272.49141399999996</v>
      </c>
      <c r="Z70" s="1">
        <f t="shared" si="49"/>
        <v>145.9498294</v>
      </c>
      <c r="AA70" s="1">
        <f t="shared" si="50"/>
        <v>227.62850800000001</v>
      </c>
      <c r="AB70" s="1">
        <f t="shared" si="51"/>
        <v>94.496230000000011</v>
      </c>
      <c r="AC70" s="1">
        <f t="shared" si="52"/>
        <v>80.712604676079152</v>
      </c>
      <c r="AD70" s="1">
        <f t="shared" si="53"/>
        <v>304.67117217701394</v>
      </c>
      <c r="AE70" s="1">
        <f t="shared" si="54"/>
        <v>259.80826617701399</v>
      </c>
      <c r="AF70" s="1">
        <f t="shared" si="55"/>
        <v>-1.6064518447075678E-2</v>
      </c>
      <c r="AG70" s="1">
        <f t="shared" si="56"/>
        <v>-81.506987846797102</v>
      </c>
      <c r="AH70" s="1">
        <f t="shared" si="57"/>
        <v>118.18873385256326</v>
      </c>
      <c r="AI70" s="1">
        <f t="shared" si="67"/>
        <v>63.88543626446878</v>
      </c>
      <c r="AJ70" s="1">
        <f t="shared" si="58"/>
        <v>1</v>
      </c>
      <c r="AM70" s="1">
        <f t="shared" si="59"/>
        <v>541.03339432150415</v>
      </c>
      <c r="AN70" s="1">
        <f t="shared" si="38"/>
        <v>43668.214472428808</v>
      </c>
      <c r="AO70" s="1">
        <f t="shared" si="60"/>
        <v>14944.120995282536</v>
      </c>
      <c r="AP70" s="1">
        <f t="shared" si="61"/>
        <v>32113.860549075998</v>
      </c>
      <c r="AQ70" s="1">
        <f t="shared" si="62"/>
        <v>47057.981544358532</v>
      </c>
      <c r="AR70" s="1">
        <f t="shared" si="63"/>
        <v>3389.7670719297239</v>
      </c>
      <c r="AT70" s="1">
        <f t="shared" si="64"/>
        <v>667.85909233241341</v>
      </c>
      <c r="AU70" s="1">
        <f t="shared" si="65"/>
        <v>53904.646898751133</v>
      </c>
      <c r="AV70" s="1">
        <f t="shared" si="66"/>
        <v>-6846.6653543926004</v>
      </c>
    </row>
    <row r="71" spans="1:48" x14ac:dyDescent="0.25">
      <c r="A71" s="1">
        <v>29.048999999999999</v>
      </c>
      <c r="B71" s="3">
        <v>5.524</v>
      </c>
      <c r="D71" s="3">
        <v>17.63</v>
      </c>
      <c r="E71" s="1">
        <v>26.556999999999999</v>
      </c>
      <c r="G71" s="3">
        <f t="shared" si="34"/>
        <v>-29.048999999999999</v>
      </c>
      <c r="H71" s="1">
        <f t="shared" si="36"/>
        <v>-26.556999999999999</v>
      </c>
      <c r="J71" s="3">
        <f t="shared" si="39"/>
        <v>23.443000000000001</v>
      </c>
      <c r="L71" s="1">
        <f t="shared" si="40"/>
        <v>50.000196019615764</v>
      </c>
      <c r="M71" s="1">
        <f t="shared" si="41"/>
        <v>-16.480769230769344</v>
      </c>
      <c r="N71" s="1">
        <f t="shared" si="42"/>
        <v>-960.6277500000067</v>
      </c>
      <c r="O71" s="1">
        <f t="shared" si="43"/>
        <v>-0.63406214039125264</v>
      </c>
      <c r="P71" s="1">
        <f t="shared" si="44"/>
        <v>68.024662830839986</v>
      </c>
      <c r="Q71" s="1">
        <f t="shared" si="45"/>
        <v>-32.45634588196026</v>
      </c>
      <c r="R71" s="1">
        <f t="shared" si="46"/>
        <v>54.591671554614528</v>
      </c>
      <c r="T71" s="1">
        <f t="shared" si="47"/>
        <v>-78.514399999999995</v>
      </c>
      <c r="U71" s="1">
        <f t="shared" si="48"/>
        <v>120.42960000000001</v>
      </c>
      <c r="X71" s="1">
        <f t="shared" si="37"/>
        <v>146.46784530237346</v>
      </c>
      <c r="Y71" s="1">
        <f t="shared" si="68"/>
        <v>274.03975459999998</v>
      </c>
      <c r="Z71" s="1">
        <f t="shared" si="49"/>
        <v>140.6180306</v>
      </c>
      <c r="AA71" s="1">
        <f t="shared" si="50"/>
        <v>228.28668200000004</v>
      </c>
      <c r="AB71" s="1">
        <f t="shared" si="51"/>
        <v>89.955818000000008</v>
      </c>
      <c r="AC71" s="1">
        <f t="shared" si="52"/>
        <v>80.26151084134959</v>
      </c>
      <c r="AD71" s="1">
        <f t="shared" si="53"/>
        <v>306.49610048196024</v>
      </c>
      <c r="AE71" s="1">
        <f t="shared" si="54"/>
        <v>260.7430278819603</v>
      </c>
      <c r="AF71" s="1">
        <f t="shared" si="55"/>
        <v>-2.5607029454661989E-2</v>
      </c>
      <c r="AG71" s="1">
        <f t="shared" si="56"/>
        <v>-81.483934534927542</v>
      </c>
      <c r="AH71" s="1">
        <f t="shared" si="57"/>
        <v>118.13854931750318</v>
      </c>
      <c r="AI71" s="1">
        <f t="shared" si="67"/>
        <v>63.546877762888649</v>
      </c>
      <c r="AJ71" s="1">
        <f t="shared" si="58"/>
        <v>1</v>
      </c>
      <c r="AM71" s="1">
        <f t="shared" si="59"/>
        <v>547.12090502603746</v>
      </c>
      <c r="AN71" s="1">
        <f t="shared" si="38"/>
        <v>43912.750450276304</v>
      </c>
      <c r="AO71" s="1">
        <f t="shared" si="60"/>
        <v>15033.63372864015</v>
      </c>
      <c r="AP71" s="1">
        <f t="shared" si="61"/>
        <v>32229.40270437759</v>
      </c>
      <c r="AQ71" s="1">
        <f t="shared" si="62"/>
        <v>47263.03643301774</v>
      </c>
      <c r="AR71" s="1">
        <f t="shared" si="63"/>
        <v>3350.2859827414359</v>
      </c>
      <c r="AT71" s="1">
        <f t="shared" si="64"/>
        <v>675.46161732246424</v>
      </c>
      <c r="AU71" s="1">
        <f t="shared" si="65"/>
        <v>54213.569921642491</v>
      </c>
      <c r="AV71" s="1">
        <f t="shared" si="66"/>
        <v>-6950.533488624751</v>
      </c>
    </row>
    <row r="72" spans="1:48" x14ac:dyDescent="0.25">
      <c r="A72" s="1">
        <v>29.905999999999999</v>
      </c>
      <c r="B72" s="3">
        <v>5.4720000000000004</v>
      </c>
      <c r="D72" s="3">
        <v>17.079000000000001</v>
      </c>
      <c r="E72" s="1">
        <v>27.425999999999998</v>
      </c>
      <c r="G72" s="3">
        <f t="shared" si="34"/>
        <v>-29.905999999999999</v>
      </c>
      <c r="H72" s="1">
        <f t="shared" si="36"/>
        <v>-27.425999999999998</v>
      </c>
      <c r="J72" s="3">
        <f t="shared" si="39"/>
        <v>22.574000000000002</v>
      </c>
      <c r="L72" s="1">
        <f t="shared" si="40"/>
        <v>50.000686285290122</v>
      </c>
      <c r="M72" s="1">
        <f t="shared" si="41"/>
        <v>-21.048780487804677</v>
      </c>
      <c r="N72" s="1">
        <f t="shared" si="42"/>
        <v>-1266.2317560975487</v>
      </c>
      <c r="O72" s="1">
        <f t="shared" si="43"/>
        <v>-0.66164542294322071</v>
      </c>
      <c r="P72" s="1">
        <f t="shared" si="44"/>
        <v>66.507684820393948</v>
      </c>
      <c r="Q72" s="1">
        <f t="shared" si="45"/>
        <v>-32.685795151644555</v>
      </c>
      <c r="R72" s="1">
        <f t="shared" si="46"/>
        <v>54.88024916754231</v>
      </c>
      <c r="T72" s="1">
        <f t="shared" si="47"/>
        <v>-77.359499999999997</v>
      </c>
      <c r="U72" s="1">
        <f t="shared" si="48"/>
        <v>121.2243</v>
      </c>
      <c r="X72" s="1">
        <f t="shared" si="37"/>
        <v>147.86769550763952</v>
      </c>
      <c r="Y72" s="1">
        <f t="shared" si="68"/>
        <v>275.49668899999995</v>
      </c>
      <c r="Z72" s="1">
        <f t="shared" si="49"/>
        <v>135.25854480000001</v>
      </c>
      <c r="AA72" s="1">
        <f t="shared" si="50"/>
        <v>228.866186</v>
      </c>
      <c r="AB72" s="1">
        <f t="shared" si="51"/>
        <v>85.401840000000007</v>
      </c>
      <c r="AC72" s="1">
        <f t="shared" si="52"/>
        <v>79.819253702080516</v>
      </c>
      <c r="AD72" s="1">
        <f t="shared" si="53"/>
        <v>308.18248415164453</v>
      </c>
      <c r="AE72" s="1">
        <f t="shared" si="54"/>
        <v>261.55198115164455</v>
      </c>
      <c r="AF72" s="1">
        <f t="shared" si="55"/>
        <v>-3.4589419682973369E-2</v>
      </c>
      <c r="AG72" s="1">
        <f t="shared" si="56"/>
        <v>-81.410630127979687</v>
      </c>
      <c r="AH72" s="1">
        <f t="shared" si="57"/>
        <v>118.10211024491019</v>
      </c>
      <c r="AI72" s="1">
        <f t="shared" si="67"/>
        <v>63.221861077367883</v>
      </c>
      <c r="AJ72" s="1">
        <f t="shared" si="58"/>
        <v>1</v>
      </c>
      <c r="AM72" s="1">
        <f t="shared" si="59"/>
        <v>553.17371732858749</v>
      </c>
      <c r="AN72" s="1">
        <f t="shared" si="38"/>
        <v>44153.913284773495</v>
      </c>
      <c r="AO72" s="1">
        <f t="shared" si="60"/>
        <v>15116.350847638165</v>
      </c>
      <c r="AP72" s="1">
        <f t="shared" si="61"/>
        <v>32329.394182230182</v>
      </c>
      <c r="AQ72" s="1">
        <f t="shared" si="62"/>
        <v>47445.745029868347</v>
      </c>
      <c r="AR72" s="1">
        <f t="shared" si="63"/>
        <v>3291.8317450948525</v>
      </c>
      <c r="AT72" s="1">
        <f t="shared" si="64"/>
        <v>683.02080843090096</v>
      </c>
      <c r="AU72" s="1">
        <f t="shared" si="65"/>
        <v>54518.211191946219</v>
      </c>
      <c r="AV72" s="1">
        <f t="shared" si="66"/>
        <v>-7072.4661620778716</v>
      </c>
    </row>
    <row r="73" spans="1:48" x14ac:dyDescent="0.25">
      <c r="A73" s="1">
        <v>30.768999999999998</v>
      </c>
      <c r="B73" s="3">
        <v>5.431</v>
      </c>
      <c r="D73" s="3">
        <v>16.507999999999999</v>
      </c>
      <c r="E73" s="1">
        <v>28.289000000000001</v>
      </c>
      <c r="G73" s="3">
        <f t="shared" si="34"/>
        <v>-30.768999999999998</v>
      </c>
      <c r="H73" s="1">
        <f t="shared" si="36"/>
        <v>-28.289000000000001</v>
      </c>
      <c r="J73" s="3">
        <f t="shared" si="39"/>
        <v>21.710999999999999</v>
      </c>
      <c r="L73" s="1">
        <f t="shared" si="40"/>
        <v>50.001531266552227</v>
      </c>
      <c r="M73" s="1">
        <f t="shared" si="41"/>
        <v>-28.933333333333163</v>
      </c>
      <c r="N73" s="1">
        <f t="shared" si="42"/>
        <v>-1794.7815999999891</v>
      </c>
      <c r="O73" s="1">
        <f t="shared" si="43"/>
        <v>-0.68881118881119041</v>
      </c>
      <c r="P73" s="1">
        <f t="shared" si="44"/>
        <v>64.898702797202844</v>
      </c>
      <c r="Q73" s="1">
        <f t="shared" si="45"/>
        <v>-32.921079232311904</v>
      </c>
      <c r="R73" s="1">
        <f t="shared" si="46"/>
        <v>55.125759121557579</v>
      </c>
      <c r="T73" s="1">
        <f t="shared" si="47"/>
        <v>-76.196699999999993</v>
      </c>
      <c r="U73" s="1">
        <f t="shared" si="48"/>
        <v>121.99549999999999</v>
      </c>
      <c r="X73" s="1">
        <f t="shared" si="37"/>
        <v>149.25950997889547</v>
      </c>
      <c r="Y73" s="1">
        <f t="shared" si="68"/>
        <v>276.85658979999999</v>
      </c>
      <c r="Z73" s="1">
        <f t="shared" si="49"/>
        <v>129.87202199999999</v>
      </c>
      <c r="AA73" s="1">
        <f t="shared" si="50"/>
        <v>229.36261000000002</v>
      </c>
      <c r="AB73" s="1">
        <f t="shared" si="51"/>
        <v>80.835563999999991</v>
      </c>
      <c r="AC73" s="1">
        <f t="shared" si="52"/>
        <v>79.386508754580191</v>
      </c>
      <c r="AD73" s="1">
        <f t="shared" si="53"/>
        <v>309.77766903231191</v>
      </c>
      <c r="AE73" s="1">
        <f t="shared" si="54"/>
        <v>262.28368923231193</v>
      </c>
      <c r="AF73" s="1">
        <f t="shared" si="55"/>
        <v>-4.3483239569640654E-2</v>
      </c>
      <c r="AG73" s="1">
        <f t="shared" si="56"/>
        <v>-81.340041070987667</v>
      </c>
      <c r="AH73" s="1">
        <f t="shared" si="57"/>
        <v>118.03698154415797</v>
      </c>
      <c r="AI73" s="1">
        <f t="shared" si="67"/>
        <v>62.911222422600389</v>
      </c>
      <c r="AJ73" s="1">
        <f t="shared" si="58"/>
        <v>1</v>
      </c>
      <c r="AM73" s="1">
        <f t="shared" si="59"/>
        <v>559.19178392085109</v>
      </c>
      <c r="AN73" s="1">
        <f t="shared" si="38"/>
        <v>44392.283449721959</v>
      </c>
      <c r="AO73" s="1">
        <f t="shared" si="60"/>
        <v>15194.5946660349</v>
      </c>
      <c r="AP73" s="1">
        <f t="shared" si="61"/>
        <v>32419.837691249155</v>
      </c>
      <c r="AQ73" s="1">
        <f t="shared" si="62"/>
        <v>47614.432357284051</v>
      </c>
      <c r="AR73" s="1">
        <f t="shared" si="63"/>
        <v>3222.1489075620921</v>
      </c>
      <c r="AT73" s="1">
        <f t="shared" si="64"/>
        <v>690.53660657568298</v>
      </c>
      <c r="AU73" s="1">
        <f t="shared" si="65"/>
        <v>54819.290363278553</v>
      </c>
      <c r="AV73" s="1">
        <f t="shared" si="66"/>
        <v>-7204.8580059945016</v>
      </c>
    </row>
    <row r="74" spans="1:48" x14ac:dyDescent="0.25">
      <c r="A74" s="1">
        <v>31.637</v>
      </c>
      <c r="B74" s="3">
        <v>5.4009999999999998</v>
      </c>
      <c r="D74" s="3">
        <v>15.917</v>
      </c>
      <c r="E74" s="1">
        <v>29.146999999999998</v>
      </c>
      <c r="G74" s="3">
        <f t="shared" si="34"/>
        <v>-31.637</v>
      </c>
      <c r="H74" s="1">
        <f t="shared" si="36"/>
        <v>-29.146999999999998</v>
      </c>
      <c r="J74" s="3">
        <f>H74+50</f>
        <v>20.853000000000002</v>
      </c>
      <c r="L74" s="1">
        <f t="shared" si="40"/>
        <v>50.001472178326914</v>
      </c>
      <c r="M74" s="1">
        <f t="shared" si="41"/>
        <v>-45.999999999999815</v>
      </c>
      <c r="N74" s="1">
        <f t="shared" si="42"/>
        <v>-2940.0249999999878</v>
      </c>
      <c r="O74" s="1">
        <f t="shared" si="43"/>
        <v>-0.71915393654523874</v>
      </c>
      <c r="P74" s="1">
        <f t="shared" si="44"/>
        <v>63.308424206815445</v>
      </c>
      <c r="Q74" s="1">
        <f t="shared" si="45"/>
        <v>-33.163397830487362</v>
      </c>
      <c r="R74" s="1">
        <f t="shared" si="46"/>
        <v>55.503800202418532</v>
      </c>
      <c r="T74" s="1">
        <f t="shared" si="47"/>
        <v>-75.02239999999999</v>
      </c>
      <c r="U74" s="1">
        <f t="shared" si="48"/>
        <v>122.74080000000001</v>
      </c>
      <c r="X74" s="1">
        <f t="shared" si="37"/>
        <v>150.64472591630945</v>
      </c>
      <c r="Y74" s="1">
        <f t="shared" si="68"/>
        <v>278.1141796</v>
      </c>
      <c r="Z74" s="1">
        <f t="shared" si="49"/>
        <v>124.4514848</v>
      </c>
      <c r="AA74" s="1">
        <f t="shared" si="50"/>
        <v>229.77127600000003</v>
      </c>
      <c r="AB74" s="1">
        <f t="shared" si="51"/>
        <v>76.25184800000001</v>
      </c>
      <c r="AC74" s="1">
        <f t="shared" si="52"/>
        <v>78.82004007186859</v>
      </c>
      <c r="AD74" s="1">
        <f t="shared" si="53"/>
        <v>311.27757743048738</v>
      </c>
      <c r="AE74" s="1">
        <f t="shared" si="54"/>
        <v>262.93467383048738</v>
      </c>
      <c r="AF74" s="1">
        <f t="shared" si="55"/>
        <v>-5.1586246819961774E-2</v>
      </c>
      <c r="AG74" s="1">
        <f t="shared" si="56"/>
        <v>-81.184769238120253</v>
      </c>
      <c r="AH74" s="1">
        <f t="shared" si="57"/>
        <v>118.00617299786646</v>
      </c>
      <c r="AI74" s="1">
        <f t="shared" si="67"/>
        <v>62.502372795447926</v>
      </c>
      <c r="AJ74" s="1">
        <f t="shared" si="58"/>
        <v>1</v>
      </c>
      <c r="AM74" s="1">
        <f t="shared" si="59"/>
        <v>565.18131911263538</v>
      </c>
      <c r="AN74" s="1">
        <f t="shared" si="38"/>
        <v>44547.614220329473</v>
      </c>
      <c r="AO74" s="1">
        <f t="shared" si="60"/>
        <v>15268.165172965408</v>
      </c>
      <c r="AP74" s="1">
        <f t="shared" si="61"/>
        <v>32500.30329349123</v>
      </c>
      <c r="AQ74" s="1">
        <f t="shared" si="62"/>
        <v>47768.468466456638</v>
      </c>
      <c r="AR74" s="1">
        <f>AQ74-AN74</f>
        <v>3220.8542461271645</v>
      </c>
      <c r="AT74" s="1">
        <f t="shared" si="64"/>
        <v>698.01677263771853</v>
      </c>
      <c r="AU74" s="1">
        <f t="shared" si="65"/>
        <v>55017.70999014136</v>
      </c>
      <c r="AV74" s="1">
        <f t="shared" si="66"/>
        <v>-7249.2415236847228</v>
      </c>
    </row>
    <row r="75" spans="1:48" x14ac:dyDescent="0.25">
      <c r="A75" s="1">
        <v>32.511000000000003</v>
      </c>
      <c r="B75" s="3">
        <v>5.3819999999999997</v>
      </c>
      <c r="D75" s="3">
        <v>15.305</v>
      </c>
      <c r="E75" s="1">
        <v>29.998000000000001</v>
      </c>
      <c r="G75" s="3">
        <f t="shared" si="34"/>
        <v>-32.511000000000003</v>
      </c>
      <c r="H75" s="1">
        <f t="shared" si="36"/>
        <v>-29.998000000000001</v>
      </c>
      <c r="J75" s="3">
        <f t="shared" ref="J75:J90" si="69">H75+50</f>
        <v>20.001999999999999</v>
      </c>
      <c r="L75" s="1">
        <f t="shared" si="40"/>
        <v>50.001142546945864</v>
      </c>
      <c r="M75" s="1">
        <f t="shared" si="41"/>
        <v>-109.99999999999933</v>
      </c>
      <c r="N75" s="1">
        <f t="shared" si="42"/>
        <v>-7238.4639999999563</v>
      </c>
      <c r="O75" s="1">
        <f t="shared" si="43"/>
        <v>-0.74792899408284086</v>
      </c>
      <c r="P75" s="1">
        <f t="shared" si="44"/>
        <v>61.580415384615407</v>
      </c>
      <c r="Q75" s="1">
        <f t="shared" si="45"/>
        <v>-33.409180934379002</v>
      </c>
      <c r="R75" s="1">
        <f t="shared" si="46"/>
        <v>55.777902781689413</v>
      </c>
      <c r="T75" s="1">
        <f t="shared" si="47"/>
        <v>-73.842600000000004</v>
      </c>
      <c r="U75" s="1">
        <f t="shared" si="48"/>
        <v>123.46000000000001</v>
      </c>
      <c r="X75" s="1">
        <f t="shared" si="37"/>
        <v>152.01852610376145</v>
      </c>
      <c r="Y75" s="1">
        <f t="shared" si="68"/>
        <v>279.26775839999999</v>
      </c>
      <c r="Z75" s="1">
        <f t="shared" si="49"/>
        <v>119.010188</v>
      </c>
      <c r="AA75" s="1">
        <f t="shared" si="50"/>
        <v>230.09172000000004</v>
      </c>
      <c r="AB75" s="1">
        <f t="shared" si="51"/>
        <v>71.661512000000002</v>
      </c>
      <c r="AC75" s="1">
        <f t="shared" si="52"/>
        <v>78.313372742531769</v>
      </c>
      <c r="AD75" s="1">
        <f t="shared" si="53"/>
        <v>312.67693933437897</v>
      </c>
      <c r="AE75" s="1">
        <f>AA75-Q75</f>
        <v>263.50090093437905</v>
      </c>
      <c r="AF75" s="1">
        <f t="shared" si="55"/>
        <v>-5.9837016306733763E-2</v>
      </c>
      <c r="AG75" s="1">
        <f t="shared" si="56"/>
        <v>-81.061182071001966</v>
      </c>
      <c r="AH75" s="1">
        <f t="shared" si="57"/>
        <v>117.92507599162714</v>
      </c>
      <c r="AI75" s="1">
        <f t="shared" si="67"/>
        <v>62.147173209937726</v>
      </c>
      <c r="AJ75" s="1">
        <f t="shared" si="58"/>
        <v>1</v>
      </c>
      <c r="AM75" s="1">
        <f t="shared" si="59"/>
        <v>571.12149374315902</v>
      </c>
      <c r="AN75" s="1">
        <f t="shared" si="38"/>
        <v>44726.45042077954</v>
      </c>
      <c r="AO75" s="1">
        <f t="shared" si="60"/>
        <v>15336.80387435129</v>
      </c>
      <c r="AP75" s="1">
        <f t="shared" si="61"/>
        <v>32570.292360894862</v>
      </c>
      <c r="AQ75" s="1">
        <f t="shared" si="62"/>
        <v>47907.09623524615</v>
      </c>
      <c r="AR75" s="1">
        <f t="shared" ref="AR75:AR88" si="70">AQ75-AN75</f>
        <v>3180.6458144666103</v>
      </c>
      <c r="AT75" s="1">
        <f t="shared" si="64"/>
        <v>705.43529364995936</v>
      </c>
      <c r="AU75" s="1">
        <f t="shared" si="65"/>
        <v>55245.017097346623</v>
      </c>
      <c r="AV75" s="1">
        <f t="shared" si="66"/>
        <v>-7337.9208621004727</v>
      </c>
    </row>
    <row r="76" spans="1:48" x14ac:dyDescent="0.25">
      <c r="A76" s="1">
        <v>33.390999999999998</v>
      </c>
      <c r="B76" s="3">
        <v>5.3739999999999997</v>
      </c>
      <c r="D76" s="3">
        <v>14.673</v>
      </c>
      <c r="E76" s="1">
        <v>30.843</v>
      </c>
      <c r="G76" s="3">
        <f t="shared" si="34"/>
        <v>-33.390999999999998</v>
      </c>
      <c r="H76" s="1">
        <f t="shared" si="36"/>
        <v>-30.843</v>
      </c>
      <c r="J76" s="3">
        <f t="shared" si="69"/>
        <v>19.157</v>
      </c>
      <c r="L76" s="1">
        <f t="shared" si="40"/>
        <v>50.001191835795275</v>
      </c>
      <c r="M76" s="1">
        <f t="shared" si="41"/>
        <v>221.24999999997652</v>
      </c>
      <c r="N76" s="1">
        <f t="shared" si="42"/>
        <v>14982.075749998412</v>
      </c>
      <c r="O76" s="1">
        <f t="shared" si="43"/>
        <v>-0.77897252090800406</v>
      </c>
      <c r="P76" s="1">
        <f t="shared" si="44"/>
        <v>59.828837514934278</v>
      </c>
      <c r="Q76" s="1">
        <f t="shared" si="45"/>
        <v>-33.604278628726838</v>
      </c>
      <c r="R76" s="1">
        <f t="shared" si="46"/>
        <v>56.091228394181449</v>
      </c>
      <c r="T76" s="1">
        <f t="shared" si="47"/>
        <v>-72.654899999999998</v>
      </c>
      <c r="U76" s="1">
        <f t="shared" si="48"/>
        <v>124.1557</v>
      </c>
      <c r="X76" s="1">
        <f t="shared" si="37"/>
        <v>153.38446299576759</v>
      </c>
      <c r="Y76" s="1">
        <f t="shared" si="68"/>
        <v>280.32430359999995</v>
      </c>
      <c r="Z76" s="1">
        <f t="shared" si="49"/>
        <v>113.5418542</v>
      </c>
      <c r="AA76" s="1">
        <f t="shared" si="50"/>
        <v>230.32908400000002</v>
      </c>
      <c r="AB76" s="1">
        <f t="shared" si="51"/>
        <v>67.058878000000007</v>
      </c>
      <c r="AC76" s="1">
        <f t="shared" si="52"/>
        <v>77.786959780183153</v>
      </c>
      <c r="AD76" s="1">
        <f t="shared" si="53"/>
        <v>313.92858222872678</v>
      </c>
      <c r="AE76" s="1">
        <f t="shared" ref="AE76:AE89" si="71">AA76-Q76</f>
        <v>263.93336262872685</v>
      </c>
      <c r="AF76" s="1">
        <f t="shared" si="55"/>
        <v>-6.7411235772189784E-2</v>
      </c>
      <c r="AG76" s="1">
        <f t="shared" si="56"/>
        <v>-80.867280539070592</v>
      </c>
      <c r="AH76" s="1">
        <f t="shared" si="57"/>
        <v>117.87326269434573</v>
      </c>
      <c r="AI76" s="1">
        <f t="shared" si="67"/>
        <v>61.782034300164277</v>
      </c>
      <c r="AJ76" s="1">
        <f t="shared" si="58"/>
        <v>1</v>
      </c>
      <c r="AM76" s="1">
        <f t="shared" si="59"/>
        <v>577.02766827050436</v>
      </c>
      <c r="AN76" s="1">
        <f t="shared" si="38"/>
        <v>44885.228023810589</v>
      </c>
      <c r="AO76" s="1">
        <f t="shared" si="60"/>
        <v>15398.196958319049</v>
      </c>
      <c r="AP76" s="1">
        <f t="shared" si="61"/>
        <v>32623.747221086418</v>
      </c>
      <c r="AQ76" s="1">
        <f t="shared" si="62"/>
        <v>48021.944179405466</v>
      </c>
      <c r="AR76" s="1">
        <f t="shared" si="70"/>
        <v>3136.7161555948769</v>
      </c>
      <c r="AT76" s="1">
        <f t="shared" si="64"/>
        <v>712.8113528667925</v>
      </c>
      <c r="AU76" s="1">
        <f t="shared" si="65"/>
        <v>55447.42803630713</v>
      </c>
      <c r="AV76" s="1">
        <f t="shared" si="66"/>
        <v>-7425.4838569016647</v>
      </c>
    </row>
    <row r="77" spans="1:48" x14ac:dyDescent="0.25">
      <c r="A77" s="1">
        <v>34.276000000000003</v>
      </c>
      <c r="B77" s="3">
        <v>5.3780000000000001</v>
      </c>
      <c r="D77" s="3">
        <v>14.021000000000001</v>
      </c>
      <c r="E77" s="1">
        <v>31.68</v>
      </c>
      <c r="G77" s="3">
        <f t="shared" si="34"/>
        <v>-34.276000000000003</v>
      </c>
      <c r="H77" s="1">
        <f t="shared" si="36"/>
        <v>-31.68</v>
      </c>
      <c r="J77" s="3">
        <f t="shared" si="69"/>
        <v>18.32</v>
      </c>
      <c r="L77" s="1">
        <f t="shared" si="40"/>
        <v>50.000955720865974</v>
      </c>
      <c r="M77" s="1">
        <f t="shared" si="41"/>
        <v>59.466666666667663</v>
      </c>
      <c r="N77" s="1">
        <f t="shared" si="42"/>
        <v>4140.3742000000693</v>
      </c>
      <c r="O77" s="1">
        <f t="shared" si="43"/>
        <v>-0.81084337349397761</v>
      </c>
      <c r="P77" s="1">
        <f t="shared" si="44"/>
        <v>58.001972289156676</v>
      </c>
      <c r="Q77" s="1">
        <f t="shared" si="45"/>
        <v>-33.863145848185447</v>
      </c>
      <c r="R77" s="1">
        <f t="shared" si="46"/>
        <v>56.458693561239599</v>
      </c>
      <c r="T77" s="1">
        <f t="shared" si="47"/>
        <v>-71.460700000000003</v>
      </c>
      <c r="U77" s="1">
        <f t="shared" si="48"/>
        <v>124.8263</v>
      </c>
      <c r="X77" s="1">
        <f t="shared" si="37"/>
        <v>154.740526198472</v>
      </c>
      <c r="Y77" s="1">
        <f t="shared" si="68"/>
        <v>281.27783779999999</v>
      </c>
      <c r="Z77" s="1">
        <f t="shared" si="49"/>
        <v>108.05376079999999</v>
      </c>
      <c r="AA77" s="1">
        <f t="shared" si="50"/>
        <v>230.47922600000004</v>
      </c>
      <c r="AB77" s="1">
        <f t="shared" si="51"/>
        <v>62.450624000000005</v>
      </c>
      <c r="AC77" s="1">
        <f t="shared" si="52"/>
        <v>77.159349766836755</v>
      </c>
      <c r="AD77" s="1">
        <f t="shared" si="53"/>
        <v>315.14098364818545</v>
      </c>
      <c r="AE77" s="1">
        <f t="shared" si="71"/>
        <v>264.34237184818551</v>
      </c>
      <c r="AF77" s="1">
        <f t="shared" si="55"/>
        <v>-7.4847238368237909E-2</v>
      </c>
      <c r="AG77" s="1">
        <f t="shared" si="56"/>
        <v>-80.668354870993767</v>
      </c>
      <c r="AH77" s="1">
        <f t="shared" si="57"/>
        <v>117.80066666915548</v>
      </c>
      <c r="AI77" s="1">
        <f t="shared" si="67"/>
        <v>61.341973107915877</v>
      </c>
      <c r="AJ77" s="1">
        <f t="shared" si="58"/>
        <v>1</v>
      </c>
      <c r="AM77" s="1">
        <f t="shared" si="59"/>
        <v>582.89114995267801</v>
      </c>
      <c r="AN77" s="1">
        <f t="shared" si="38"/>
        <v>44975.502115192372</v>
      </c>
      <c r="AO77" s="1">
        <f t="shared" si="60"/>
        <v>15457.665247943498</v>
      </c>
      <c r="AP77" s="1">
        <f t="shared" si="61"/>
        <v>32674.303214666823</v>
      </c>
      <c r="AQ77" s="1">
        <f t="shared" si="62"/>
        <v>48131.968462610319</v>
      </c>
      <c r="AR77" s="1">
        <f t="shared" si="70"/>
        <v>3156.466347417947</v>
      </c>
      <c r="AT77" s="1">
        <f t="shared" si="64"/>
        <v>720.13409416139632</v>
      </c>
      <c r="AU77" s="1">
        <f t="shared" si="65"/>
        <v>55565.078450423331</v>
      </c>
      <c r="AV77" s="1">
        <f t="shared" si="66"/>
        <v>-7433.1099878130117</v>
      </c>
    </row>
    <row r="78" spans="1:48" x14ac:dyDescent="0.25">
      <c r="A78" s="1">
        <v>35.167999999999999</v>
      </c>
      <c r="B78" s="3">
        <v>5.3929999999999998</v>
      </c>
      <c r="D78" s="3">
        <v>13.348000000000001</v>
      </c>
      <c r="E78" s="1">
        <v>32.51</v>
      </c>
      <c r="G78" s="3">
        <f t="shared" si="34"/>
        <v>-35.167999999999999</v>
      </c>
      <c r="H78" s="1">
        <f t="shared" si="36"/>
        <v>-32.51</v>
      </c>
      <c r="J78" s="3">
        <f t="shared" si="69"/>
        <v>17.490000000000002</v>
      </c>
      <c r="L78" s="1">
        <f t="shared" si="40"/>
        <v>50.001396630494234</v>
      </c>
      <c r="M78" s="1">
        <f t="shared" si="41"/>
        <v>32.035714285713695</v>
      </c>
      <c r="N78" s="1">
        <f t="shared" si="42"/>
        <v>2292.8140357142433</v>
      </c>
      <c r="O78" s="1">
        <f t="shared" si="43"/>
        <v>-0.84531059683312615</v>
      </c>
      <c r="P78" s="1">
        <f t="shared" si="44"/>
        <v>56.138766138854947</v>
      </c>
      <c r="Q78" s="1">
        <f t="shared" si="45"/>
        <v>-34.011641631684832</v>
      </c>
      <c r="R78" s="1">
        <f t="shared" si="46"/>
        <v>56.819784156381374</v>
      </c>
      <c r="T78" s="1">
        <f t="shared" si="47"/>
        <v>-70.262100000000004</v>
      </c>
      <c r="U78" s="1">
        <f t="shared" si="48"/>
        <v>125.47329999999999</v>
      </c>
      <c r="X78" s="1">
        <f t="shared" si="37"/>
        <v>156.08603575368295</v>
      </c>
      <c r="Y78" s="1">
        <f t="shared" si="68"/>
        <v>282.13298839999999</v>
      </c>
      <c r="Z78" s="1">
        <f t="shared" si="49"/>
        <v>102.5452578</v>
      </c>
      <c r="AA78" s="1">
        <f t="shared" si="50"/>
        <v>230.545556</v>
      </c>
      <c r="AB78" s="1">
        <f t="shared" si="51"/>
        <v>57.835482000000006</v>
      </c>
      <c r="AC78" s="1">
        <f t="shared" si="52"/>
        <v>76.586902568771578</v>
      </c>
      <c r="AD78" s="1">
        <f t="shared" si="53"/>
        <v>316.14463003168481</v>
      </c>
      <c r="AE78" s="1">
        <f t="shared" si="71"/>
        <v>264.55719763168486</v>
      </c>
      <c r="AF78" s="1">
        <f t="shared" si="55"/>
        <v>-8.1505837002236584E-2</v>
      </c>
      <c r="AG78" s="1">
        <f t="shared" si="56"/>
        <v>-80.386583910160127</v>
      </c>
      <c r="AH78" s="1">
        <f t="shared" si="57"/>
        <v>117.76991437565651</v>
      </c>
      <c r="AI78" s="1">
        <f t="shared" si="67"/>
        <v>60.950130219275138</v>
      </c>
      <c r="AJ78" s="1">
        <f t="shared" si="58"/>
        <v>1</v>
      </c>
      <c r="AM78" s="1">
        <f t="shared" si="59"/>
        <v>588.70899871845461</v>
      </c>
      <c r="AN78" s="1">
        <f t="shared" si="38"/>
        <v>45087.398726209358</v>
      </c>
      <c r="AO78" s="1">
        <f t="shared" si="60"/>
        <v>15506.894103054141</v>
      </c>
      <c r="AP78" s="1">
        <f t="shared" si="61"/>
        <v>32700.856970462046</v>
      </c>
      <c r="AQ78" s="1">
        <f t="shared" si="62"/>
        <v>48207.751073516185</v>
      </c>
      <c r="AR78" s="1">
        <f t="shared" si="70"/>
        <v>3120.3523473068271</v>
      </c>
      <c r="AT78" s="1">
        <f t="shared" si="64"/>
        <v>727.39984575953554</v>
      </c>
      <c r="AU78" s="1">
        <f t="shared" si="65"/>
        <v>55709.301115725022</v>
      </c>
      <c r="AV78" s="1">
        <f t="shared" si="66"/>
        <v>-7501.5500422088371</v>
      </c>
    </row>
    <row r="79" spans="1:48" x14ac:dyDescent="0.25">
      <c r="A79" s="1">
        <v>36.064999999999998</v>
      </c>
      <c r="B79" s="3">
        <v>5.4210000000000003</v>
      </c>
      <c r="D79" s="3">
        <v>12.654</v>
      </c>
      <c r="E79" s="1">
        <v>33.331000000000003</v>
      </c>
      <c r="G79" s="3">
        <f t="shared" si="34"/>
        <v>-36.064999999999998</v>
      </c>
      <c r="H79" s="1">
        <f t="shared" si="36"/>
        <v>-33.331000000000003</v>
      </c>
      <c r="J79" s="3">
        <f t="shared" si="69"/>
        <v>16.668999999999997</v>
      </c>
      <c r="L79" s="1">
        <f t="shared" si="40"/>
        <v>50.000584646581878</v>
      </c>
      <c r="M79" s="1">
        <f t="shared" si="41"/>
        <v>22.575000000000124</v>
      </c>
      <c r="N79" s="1">
        <f t="shared" si="42"/>
        <v>1659.6019750000091</v>
      </c>
      <c r="O79" s="1">
        <f t="shared" si="43"/>
        <v>-0.8793103448275893</v>
      </c>
      <c r="P79" s="1">
        <f t="shared" si="44"/>
        <v>54.151758620689733</v>
      </c>
      <c r="Q79" s="1">
        <f t="shared" si="45"/>
        <v>-34.225056989010191</v>
      </c>
      <c r="R79" s="1">
        <f t="shared" si="46"/>
        <v>57.170325973095309</v>
      </c>
      <c r="T79" s="1">
        <f t="shared" si="47"/>
        <v>-69.056899999999985</v>
      </c>
      <c r="U79" s="1">
        <f t="shared" si="48"/>
        <v>126.0937</v>
      </c>
      <c r="X79" s="1">
        <f t="shared" si="37"/>
        <v>157.42101158771658</v>
      </c>
      <c r="Y79" s="1">
        <f t="shared" si="68"/>
        <v>282.87850059999994</v>
      </c>
      <c r="Z79" s="1">
        <f t="shared" si="49"/>
        <v>97.017645199999976</v>
      </c>
      <c r="AA79" s="1">
        <f t="shared" si="50"/>
        <v>230.51925399999996</v>
      </c>
      <c r="AB79" s="1">
        <f t="shared" si="51"/>
        <v>53.215987999999989</v>
      </c>
      <c r="AC79" s="1">
        <f t="shared" si="52"/>
        <v>75.963590982930512</v>
      </c>
      <c r="AD79" s="1">
        <f t="shared" si="53"/>
        <v>317.10355758901011</v>
      </c>
      <c r="AE79" s="1">
        <f t="shared" si="71"/>
        <v>264.74431098901016</v>
      </c>
      <c r="AF79" s="1">
        <f t="shared" si="55"/>
        <v>-8.8300906155795639E-2</v>
      </c>
      <c r="AG79" s="1">
        <f t="shared" si="56"/>
        <v>-80.13187338286896</v>
      </c>
      <c r="AH79" s="1">
        <f t="shared" si="57"/>
        <v>117.69330808404638</v>
      </c>
      <c r="AI79" s="1">
        <f t="shared" si="67"/>
        <v>60.52298211095107</v>
      </c>
      <c r="AJ79" s="1">
        <f t="shared" si="58"/>
        <v>1</v>
      </c>
      <c r="AM79" s="1">
        <f t="shared" si="59"/>
        <v>594.48130072723268</v>
      </c>
      <c r="AN79" s="1">
        <f t="shared" si="38"/>
        <v>45158.934375444012</v>
      </c>
      <c r="AO79" s="1">
        <f t="shared" si="60"/>
        <v>15553.929499740947</v>
      </c>
      <c r="AP79" s="1">
        <f t="shared" si="61"/>
        <v>32723.985304107595</v>
      </c>
      <c r="AQ79" s="1">
        <f t="shared" si="62"/>
        <v>48277.914803848544</v>
      </c>
      <c r="AR79" s="1">
        <f t="shared" si="70"/>
        <v>3118.9804284045313</v>
      </c>
      <c r="AT79" s="1">
        <f t="shared" si="64"/>
        <v>734.60871526331709</v>
      </c>
      <c r="AU79" s="1">
        <f t="shared" si="65"/>
        <v>55803.515978758682</v>
      </c>
      <c r="AV79" s="1">
        <f t="shared" si="66"/>
        <v>-7525.6011749101381</v>
      </c>
    </row>
    <row r="80" spans="1:48" x14ac:dyDescent="0.25">
      <c r="A80" s="1">
        <v>36.968000000000004</v>
      </c>
      <c r="B80" s="3">
        <v>5.4610000000000003</v>
      </c>
      <c r="D80" s="3">
        <v>11.94</v>
      </c>
      <c r="E80" s="1">
        <v>34.143000000000001</v>
      </c>
      <c r="G80" s="3">
        <f t="shared" si="34"/>
        <v>-36.968000000000004</v>
      </c>
      <c r="H80" s="1">
        <f t="shared" si="36"/>
        <v>-34.143000000000001</v>
      </c>
      <c r="J80" s="3">
        <f t="shared" si="69"/>
        <v>15.856999999999999</v>
      </c>
      <c r="L80" s="1">
        <f t="shared" si="40"/>
        <v>50.000692795200344</v>
      </c>
      <c r="M80" s="1">
        <f t="shared" si="41"/>
        <v>17.500000000000068</v>
      </c>
      <c r="N80" s="1">
        <f t="shared" si="42"/>
        <v>1320.779000000005</v>
      </c>
      <c r="O80" s="1">
        <f t="shared" si="43"/>
        <v>-0.91531755915317803</v>
      </c>
      <c r="P80" s="1">
        <f t="shared" si="44"/>
        <v>52.096024906600306</v>
      </c>
      <c r="Q80" s="1">
        <f t="shared" si="45"/>
        <v>-34.44640503803889</v>
      </c>
      <c r="R80" s="1">
        <f t="shared" si="46"/>
        <v>57.577411834319655</v>
      </c>
      <c r="T80" s="1">
        <f t="shared" si="47"/>
        <v>-67.848799999999997</v>
      </c>
      <c r="U80" s="1">
        <f t="shared" si="48"/>
        <v>126.69140000000002</v>
      </c>
      <c r="X80" s="1">
        <f t="shared" si="37"/>
        <v>158.7449582172612</v>
      </c>
      <c r="Y80" s="1">
        <f t="shared" si="68"/>
        <v>283.52627919999998</v>
      </c>
      <c r="Z80" s="1">
        <f t="shared" si="49"/>
        <v>91.477250399999988</v>
      </c>
      <c r="AA80" s="1">
        <f t="shared" si="50"/>
        <v>230.41040800000002</v>
      </c>
      <c r="AB80" s="1">
        <f t="shared" si="51"/>
        <v>48.596015999999999</v>
      </c>
      <c r="AC80" s="1">
        <f t="shared" si="52"/>
        <v>75.275746867581702</v>
      </c>
      <c r="AD80" s="1">
        <f t="shared" si="53"/>
        <v>317.97268423803888</v>
      </c>
      <c r="AE80" s="1">
        <f t="shared" si="71"/>
        <v>264.85681303803892</v>
      </c>
      <c r="AF80" s="1">
        <f t="shared" si="55"/>
        <v>-9.4706234579371301E-2</v>
      </c>
      <c r="AG80" s="1">
        <f t="shared" si="56"/>
        <v>-79.84156413226728</v>
      </c>
      <c r="AH80" s="1">
        <f t="shared" si="57"/>
        <v>117.62503957498839</v>
      </c>
      <c r="AI80" s="1">
        <f t="shared" si="67"/>
        <v>60.047627740668737</v>
      </c>
      <c r="AJ80" s="1">
        <f t="shared" si="58"/>
        <v>1</v>
      </c>
      <c r="AM80" s="1">
        <f t="shared" si="59"/>
        <v>600.20591355872068</v>
      </c>
      <c r="AN80" s="1">
        <f t="shared" si="38"/>
        <v>45180.948417471882</v>
      </c>
      <c r="AO80" s="1">
        <f t="shared" si="60"/>
        <v>15596.560161875808</v>
      </c>
      <c r="AP80" s="1">
        <f t="shared" si="61"/>
        <v>32737.891232379847</v>
      </c>
      <c r="AQ80" s="1">
        <f t="shared" si="62"/>
        <v>48334.451394255651</v>
      </c>
      <c r="AR80" s="1">
        <f t="shared" si="70"/>
        <v>3153.5029767837696</v>
      </c>
      <c r="AT80" s="1">
        <f t="shared" si="64"/>
        <v>741.75802706285799</v>
      </c>
      <c r="AU80" s="1">
        <f t="shared" si="65"/>
        <v>55836.389482180515</v>
      </c>
      <c r="AV80" s="1">
        <f t="shared" si="66"/>
        <v>-7501.9380879248638</v>
      </c>
    </row>
    <row r="81" spans="1:48" x14ac:dyDescent="0.25">
      <c r="A81" s="1">
        <v>37.878</v>
      </c>
      <c r="B81" s="3">
        <v>5.5129999999999999</v>
      </c>
      <c r="D81" s="3">
        <v>11.205</v>
      </c>
      <c r="E81" s="1">
        <v>34.945999999999998</v>
      </c>
      <c r="G81" s="3">
        <f t="shared" si="34"/>
        <v>-37.878</v>
      </c>
      <c r="H81" s="1">
        <f t="shared" si="36"/>
        <v>-34.945999999999998</v>
      </c>
      <c r="J81" s="3">
        <f t="shared" si="69"/>
        <v>15.054000000000002</v>
      </c>
      <c r="L81" s="1">
        <f t="shared" si="40"/>
        <v>50.001715670564742</v>
      </c>
      <c r="M81" s="1">
        <f t="shared" si="41"/>
        <v>14.076923076922979</v>
      </c>
      <c r="N81" s="1">
        <f t="shared" si="42"/>
        <v>1090.3827692307616</v>
      </c>
      <c r="O81" s="1">
        <f t="shared" si="43"/>
        <v>-0.95460277427490592</v>
      </c>
      <c r="P81" s="1">
        <f t="shared" si="44"/>
        <v>49.985013871374541</v>
      </c>
      <c r="Q81" s="1">
        <f t="shared" si="45"/>
        <v>-34.607190436241581</v>
      </c>
      <c r="R81" s="1">
        <f t="shared" si="46"/>
        <v>58.028626935983482</v>
      </c>
      <c r="T81" s="1">
        <f t="shared" si="47"/>
        <v>-66.638800000000003</v>
      </c>
      <c r="U81" s="1">
        <f t="shared" si="48"/>
        <v>127.26639999999999</v>
      </c>
      <c r="X81" s="1">
        <f t="shared" si="37"/>
        <v>160.05716197159063</v>
      </c>
      <c r="Y81" s="1">
        <f t="shared" si="68"/>
        <v>284.07532419999995</v>
      </c>
      <c r="Z81" s="1">
        <f t="shared" si="49"/>
        <v>85.924073399999997</v>
      </c>
      <c r="AA81" s="1">
        <f t="shared" si="50"/>
        <v>230.21801800000003</v>
      </c>
      <c r="AB81" s="1">
        <f t="shared" si="51"/>
        <v>43.975566000000015</v>
      </c>
      <c r="AC81" s="1">
        <f t="shared" si="52"/>
        <v>74.575163335966948</v>
      </c>
      <c r="AD81" s="1">
        <f>Y81-Q81</f>
        <v>318.68251463624154</v>
      </c>
      <c r="AE81" s="1">
        <f t="shared" si="71"/>
        <v>264.82520843624161</v>
      </c>
      <c r="AF81" s="1">
        <f t="shared" si="55"/>
        <v>-0.10043920773676893</v>
      </c>
      <c r="AG81" s="1">
        <f t="shared" si="56"/>
        <v>-79.479068844117819</v>
      </c>
      <c r="AH81" s="1">
        <f t="shared" si="57"/>
        <v>117.59346148401963</v>
      </c>
      <c r="AI81" s="1">
        <f t="shared" si="67"/>
        <v>59.564834548036146</v>
      </c>
      <c r="AJ81" s="1">
        <f t="shared" si="58"/>
        <v>1</v>
      </c>
      <c r="AM81" s="1">
        <f t="shared" si="59"/>
        <v>605.8797513720657</v>
      </c>
      <c r="AN81" s="1">
        <f t="shared" si="38"/>
        <v>45183.581420526847</v>
      </c>
      <c r="AO81" s="1">
        <f t="shared" si="60"/>
        <v>15631.377342907648</v>
      </c>
      <c r="AP81" s="1">
        <f t="shared" si="61"/>
        <v>32733.984713970087</v>
      </c>
      <c r="AQ81" s="1">
        <f t="shared" si="62"/>
        <v>48365.362056877733</v>
      </c>
      <c r="AR81" s="1">
        <f t="shared" si="70"/>
        <v>3181.7806363508862</v>
      </c>
      <c r="AT81" s="1">
        <f t="shared" si="64"/>
        <v>748.8439273362369</v>
      </c>
      <c r="AU81" s="1">
        <f t="shared" si="65"/>
        <v>55845.158194246833</v>
      </c>
      <c r="AV81" s="1">
        <f t="shared" si="66"/>
        <v>-7479.7961373690996</v>
      </c>
    </row>
    <row r="82" spans="1:48" x14ac:dyDescent="0.25">
      <c r="A82" s="1">
        <v>38.792999999999999</v>
      </c>
      <c r="B82" s="3">
        <v>5.5780000000000003</v>
      </c>
      <c r="D82" s="3">
        <v>10.448</v>
      </c>
      <c r="E82" s="1">
        <v>35.738999999999997</v>
      </c>
      <c r="G82" s="3">
        <f t="shared" si="34"/>
        <v>-38.792999999999999</v>
      </c>
      <c r="H82" s="1">
        <f t="shared" si="36"/>
        <v>-35.738999999999997</v>
      </c>
      <c r="J82" s="3">
        <f t="shared" si="69"/>
        <v>14.261000000000003</v>
      </c>
      <c r="L82" s="1">
        <f t="shared" si="40"/>
        <v>50.000705695019946</v>
      </c>
      <c r="M82" s="1">
        <f t="shared" si="41"/>
        <v>11.80769230769239</v>
      </c>
      <c r="N82" s="1">
        <f t="shared" si="42"/>
        <v>938.22050000000661</v>
      </c>
      <c r="O82" s="1">
        <f t="shared" si="43"/>
        <v>-0.99360613810741361</v>
      </c>
      <c r="P82" s="1">
        <f t="shared" si="44"/>
        <v>47.730361892583062</v>
      </c>
      <c r="Q82" s="1">
        <f t="shared" si="45"/>
        <v>-34.781242773056341</v>
      </c>
      <c r="R82" s="1">
        <f t="shared" si="46"/>
        <v>58.424037256604436</v>
      </c>
      <c r="T82" s="1">
        <f t="shared" si="47"/>
        <v>-65.424600000000012</v>
      </c>
      <c r="U82" s="1">
        <f t="shared" si="48"/>
        <v>127.81219999999999</v>
      </c>
      <c r="X82" s="1">
        <f t="shared" si="37"/>
        <v>161.35564729503577</v>
      </c>
      <c r="Y82" s="1">
        <f t="shared" si="68"/>
        <v>284.50775340000001</v>
      </c>
      <c r="Z82" s="1">
        <f t="shared" si="49"/>
        <v>80.358064200000015</v>
      </c>
      <c r="AA82" s="1">
        <f t="shared" si="50"/>
        <v>229.92785400000002</v>
      </c>
      <c r="AB82" s="1">
        <f t="shared" si="51"/>
        <v>39.356442000000015</v>
      </c>
      <c r="AC82" s="1">
        <f t="shared" si="52"/>
        <v>73.891393705785802</v>
      </c>
      <c r="AD82" s="1">
        <f t="shared" ref="AD82:AD89" si="72">Y82-Q82</f>
        <v>319.28899617305638</v>
      </c>
      <c r="AE82" s="1">
        <f t="shared" si="71"/>
        <v>264.70909677305639</v>
      </c>
      <c r="AF82" s="1">
        <f t="shared" si="55"/>
        <v>-0.10622765445316866</v>
      </c>
      <c r="AG82" s="1">
        <f t="shared" si="56"/>
        <v>-79.133852436515468</v>
      </c>
      <c r="AH82" s="1">
        <f t="shared" si="57"/>
        <v>117.52381796537081</v>
      </c>
      <c r="AI82" s="1">
        <f t="shared" si="67"/>
        <v>59.099780708766374</v>
      </c>
      <c r="AJ82" s="1">
        <f t="shared" si="58"/>
        <v>1</v>
      </c>
      <c r="AM82" s="1">
        <f t="shared" si="59"/>
        <v>611.4942720621101</v>
      </c>
      <c r="AN82" s="1">
        <f t="shared" si="38"/>
        <v>45184.16400577427</v>
      </c>
      <c r="AO82" s="1">
        <f t="shared" si="60"/>
        <v>15661.125262288417</v>
      </c>
      <c r="AP82" s="1">
        <f t="shared" si="61"/>
        <v>32719.632615730414</v>
      </c>
      <c r="AQ82" s="1">
        <f t="shared" si="62"/>
        <v>48380.757878018834</v>
      </c>
      <c r="AR82" s="1">
        <f t="shared" si="70"/>
        <v>3196.5938722445644</v>
      </c>
      <c r="AT82" s="1">
        <f t="shared" si="64"/>
        <v>755.85574808284071</v>
      </c>
      <c r="AU82" s="1">
        <f t="shared" si="65"/>
        <v>55851.234666370437</v>
      </c>
      <c r="AV82" s="1">
        <f t="shared" si="66"/>
        <v>-7470.4767883516033</v>
      </c>
    </row>
    <row r="83" spans="1:48" x14ac:dyDescent="0.25">
      <c r="A83" s="1">
        <v>39.713999999999999</v>
      </c>
      <c r="B83" s="3">
        <v>5.6559999999999997</v>
      </c>
      <c r="D83" s="3">
        <v>9.6709999999999994</v>
      </c>
      <c r="E83" s="1">
        <v>36.521000000000001</v>
      </c>
      <c r="G83" s="3">
        <f t="shared" si="34"/>
        <v>-39.713999999999999</v>
      </c>
      <c r="H83" s="1">
        <f t="shared" si="36"/>
        <v>-36.521000000000001</v>
      </c>
      <c r="J83" s="3">
        <f t="shared" si="69"/>
        <v>13.478999999999999</v>
      </c>
      <c r="L83" s="1">
        <f t="shared" si="40"/>
        <v>50.000775533985468</v>
      </c>
      <c r="M83" s="1">
        <f t="shared" si="41"/>
        <v>10.08695652173912</v>
      </c>
      <c r="N83" s="1">
        <f t="shared" si="42"/>
        <v>821.95147826086861</v>
      </c>
      <c r="O83" s="1">
        <f t="shared" si="43"/>
        <v>-1.0349740932642502</v>
      </c>
      <c r="P83" s="1">
        <f t="shared" si="44"/>
        <v>45.377524611398982</v>
      </c>
      <c r="Q83" s="1">
        <f t="shared" si="45"/>
        <v>-34.911832330705217</v>
      </c>
      <c r="R83" s="1">
        <f t="shared" si="46"/>
        <v>58.821604316364656</v>
      </c>
      <c r="T83" s="1">
        <f t="shared" si="47"/>
        <v>-64.209999999999994</v>
      </c>
      <c r="U83" s="1">
        <f t="shared" si="48"/>
        <v>128.33619999999999</v>
      </c>
      <c r="X83" s="1">
        <f>((T83-$V$2)^2+(U83-$W$2)^2)^0.5</f>
        <v>162.6419294844967</v>
      </c>
      <c r="Y83" s="1">
        <f t="shared" si="68"/>
        <v>284.84209899999996</v>
      </c>
      <c r="Z83" s="1">
        <f t="shared" si="49"/>
        <v>74.786900199999991</v>
      </c>
      <c r="AA83" s="1">
        <f t="shared" si="50"/>
        <v>229.55541399999998</v>
      </c>
      <c r="AB83" s="1">
        <f t="shared" si="51"/>
        <v>34.743249999999996</v>
      </c>
      <c r="AC83" s="1">
        <f t="shared" si="52"/>
        <v>73.219806553273244</v>
      </c>
      <c r="AD83" s="1">
        <f t="shared" si="72"/>
        <v>319.7539313307052</v>
      </c>
      <c r="AE83" s="1">
        <f t="shared" si="71"/>
        <v>264.46724633070522</v>
      </c>
      <c r="AF83" s="1">
        <f t="shared" si="55"/>
        <v>-0.11161161858626444</v>
      </c>
      <c r="AG83" s="1">
        <f t="shared" si="56"/>
        <v>-78.749645553232654</v>
      </c>
      <c r="AH83" s="1">
        <f t="shared" si="57"/>
        <v>117.46788470622019</v>
      </c>
      <c r="AI83" s="1">
        <f t="shared" si="67"/>
        <v>58.646280389855534</v>
      </c>
      <c r="AJ83" s="1">
        <f t="shared" si="58"/>
        <v>1</v>
      </c>
      <c r="AM83" s="1">
        <f t="shared" si="59"/>
        <v>617.05602762112017</v>
      </c>
      <c r="AN83" s="1">
        <f t="shared" si="38"/>
        <v>45180.722974949647</v>
      </c>
      <c r="AO83" s="1">
        <f t="shared" si="60"/>
        <v>15683.930331771091</v>
      </c>
      <c r="AP83" s="1">
        <f t="shared" si="61"/>
        <v>32689.738449953154</v>
      </c>
      <c r="AQ83" s="1">
        <f t="shared" si="62"/>
        <v>48373.668781724249</v>
      </c>
      <c r="AR83" s="1">
        <f t="shared" si="70"/>
        <v>3192.9458067746018</v>
      </c>
      <c r="AT83" s="1">
        <f t="shared" si="64"/>
        <v>762.80167190592965</v>
      </c>
      <c r="AU83" s="1">
        <f t="shared" si="65"/>
        <v>55852.190855465575</v>
      </c>
      <c r="AV83" s="1">
        <f t="shared" si="66"/>
        <v>-7478.5220737413256</v>
      </c>
    </row>
    <row r="84" spans="1:48" x14ac:dyDescent="0.25">
      <c r="A84" s="1">
        <v>40.642000000000003</v>
      </c>
      <c r="B84" s="3">
        <v>5.7480000000000002</v>
      </c>
      <c r="D84" s="3">
        <v>8.8719999999999999</v>
      </c>
      <c r="E84" s="1">
        <v>37.292999999999999</v>
      </c>
      <c r="G84" s="3">
        <f t="shared" si="34"/>
        <v>-40.642000000000003</v>
      </c>
      <c r="H84" s="1">
        <f t="shared" si="36"/>
        <v>-37.292999999999999</v>
      </c>
      <c r="J84" s="3">
        <f t="shared" si="69"/>
        <v>12.707000000000001</v>
      </c>
      <c r="L84" s="1">
        <f t="shared" si="40"/>
        <v>50.000638765919788</v>
      </c>
      <c r="M84" s="1">
        <f t="shared" si="41"/>
        <v>8.904761904761898</v>
      </c>
      <c r="N84" s="1">
        <f t="shared" si="42"/>
        <v>743.74161904761843</v>
      </c>
      <c r="O84" s="1">
        <f t="shared" si="43"/>
        <v>-1.0802631578947393</v>
      </c>
      <c r="P84" s="1">
        <f t="shared" si="44"/>
        <v>42.935293421052677</v>
      </c>
      <c r="Q84" s="1">
        <f t="shared" si="45"/>
        <v>-35.092867630725188</v>
      </c>
      <c r="R84" s="1">
        <f t="shared" si="46"/>
        <v>59.377178716875605</v>
      </c>
      <c r="T84" s="1">
        <f t="shared" si="47"/>
        <v>-62.990900000000003</v>
      </c>
      <c r="U84" s="1">
        <f t="shared" si="48"/>
        <v>128.83710000000002</v>
      </c>
      <c r="X84" s="1">
        <f t="shared" si="37"/>
        <v>163.91860822743706</v>
      </c>
      <c r="Y84" s="1">
        <f t="shared" si="68"/>
        <v>285.07143359999998</v>
      </c>
      <c r="Z84" s="1">
        <f t="shared" si="49"/>
        <v>69.197976600000004</v>
      </c>
      <c r="AA84" s="1">
        <f t="shared" si="50"/>
        <v>229.09375199999999</v>
      </c>
      <c r="AB84" s="1">
        <f t="shared" si="51"/>
        <v>30.126438000000004</v>
      </c>
      <c r="AC84" s="1">
        <f t="shared" si="52"/>
        <v>72.376169904630956</v>
      </c>
      <c r="AD84" s="1">
        <f t="shared" si="72"/>
        <v>320.16430123072519</v>
      </c>
      <c r="AE84" s="1">
        <f t="shared" si="71"/>
        <v>264.1866196307252</v>
      </c>
      <c r="AF84" s="1">
        <f t="shared" si="55"/>
        <v>-0.11649902729391544</v>
      </c>
      <c r="AG84" s="1">
        <f t="shared" si="56"/>
        <v>-78.309252249752376</v>
      </c>
      <c r="AH84" s="1">
        <f t="shared" si="57"/>
        <v>117.43451305565073</v>
      </c>
      <c r="AI84" s="1">
        <f t="shared" si="67"/>
        <v>58.057334338775121</v>
      </c>
      <c r="AJ84" s="1">
        <f t="shared" si="58"/>
        <v>1</v>
      </c>
      <c r="AM84" s="1">
        <f t="shared" si="59"/>
        <v>622.57625883772005</v>
      </c>
      <c r="AN84" s="1">
        <f t="shared" si="38"/>
        <v>45059.685088228325</v>
      </c>
      <c r="AO84" s="1">
        <f t="shared" si="60"/>
        <v>15704.058975367072</v>
      </c>
      <c r="AP84" s="1">
        <f t="shared" si="61"/>
        <v>32655.051306075427</v>
      </c>
      <c r="AQ84" s="1">
        <f t="shared" si="62"/>
        <v>48359.110281442496</v>
      </c>
      <c r="AR84" s="1">
        <f t="shared" si="70"/>
        <v>3299.4251932141706</v>
      </c>
      <c r="AT84" s="1">
        <f t="shared" si="64"/>
        <v>769.69573711780777</v>
      </c>
      <c r="AU84" s="1">
        <f t="shared" si="65"/>
        <v>55707.629444508617</v>
      </c>
      <c r="AV84" s="1">
        <f t="shared" si="66"/>
        <v>-7348.5191630661211</v>
      </c>
    </row>
    <row r="85" spans="1:48" x14ac:dyDescent="0.25">
      <c r="A85" s="1">
        <v>41.576999999999998</v>
      </c>
      <c r="B85" s="3">
        <v>5.8529999999999998</v>
      </c>
      <c r="D85" s="3">
        <v>8.0510000000000002</v>
      </c>
      <c r="E85" s="1">
        <v>38.052999999999997</v>
      </c>
      <c r="G85" s="3">
        <f t="shared" si="34"/>
        <v>-41.576999999999998</v>
      </c>
      <c r="H85" s="1">
        <f t="shared" si="36"/>
        <v>-38.052999999999997</v>
      </c>
      <c r="J85" s="3">
        <f t="shared" si="69"/>
        <v>11.947000000000003</v>
      </c>
      <c r="L85" s="1">
        <f t="shared" si="40"/>
        <v>50.000752194342041</v>
      </c>
      <c r="M85" s="1">
        <f t="shared" si="41"/>
        <v>7.9745762711864394</v>
      </c>
      <c r="N85" s="1">
        <f t="shared" si="42"/>
        <v>682.44599152542355</v>
      </c>
      <c r="O85" s="1">
        <f t="shared" si="43"/>
        <v>-1.1256684491978546</v>
      </c>
      <c r="P85" s="1">
        <f t="shared" si="44"/>
        <v>40.323700534759269</v>
      </c>
      <c r="Q85" s="1">
        <f t="shared" si="45"/>
        <v>-35.280495784488537</v>
      </c>
      <c r="R85" s="1">
        <f t="shared" si="46"/>
        <v>59.875991244036292</v>
      </c>
      <c r="T85" s="1">
        <f t="shared" si="47"/>
        <v>-61.774800000000006</v>
      </c>
      <c r="U85" s="1">
        <f t="shared" si="48"/>
        <v>129.31360000000001</v>
      </c>
      <c r="X85" s="1">
        <f t="shared" si="37"/>
        <v>165.17899606184801</v>
      </c>
      <c r="Y85" s="1">
        <f t="shared" si="68"/>
        <v>285.19470719999998</v>
      </c>
      <c r="Z85" s="1">
        <f t="shared" si="49"/>
        <v>63.610175600000019</v>
      </c>
      <c r="AA85" s="1">
        <f t="shared" si="50"/>
        <v>228.54367200000002</v>
      </c>
      <c r="AB85" s="1">
        <f t="shared" si="51"/>
        <v>25.521236000000016</v>
      </c>
      <c r="AC85" s="1">
        <f t="shared" si="52"/>
        <v>71.562015985051019</v>
      </c>
      <c r="AD85" s="1">
        <f t="shared" si="72"/>
        <v>320.47520298448853</v>
      </c>
      <c r="AE85" s="1">
        <f t="shared" si="71"/>
        <v>263.82416778448857</v>
      </c>
      <c r="AF85" s="1">
        <f t="shared" si="55"/>
        <v>-0.12144460571876117</v>
      </c>
      <c r="AG85" s="1">
        <f t="shared" si="56"/>
        <v>-77.891130690829357</v>
      </c>
      <c r="AH85" s="1">
        <f t="shared" si="57"/>
        <v>117.36908582697926</v>
      </c>
      <c r="AI85" s="1">
        <f t="shared" si="67"/>
        <v>57.493094582942966</v>
      </c>
      <c r="AJ85" s="1">
        <f t="shared" si="58"/>
        <v>1</v>
      </c>
      <c r="AM85" s="1">
        <f t="shared" si="59"/>
        <v>628.02604979492946</v>
      </c>
      <c r="AN85" s="1">
        <f t="shared" si="38"/>
        <v>44942.810214453188</v>
      </c>
      <c r="AO85" s="1">
        <f t="shared" si="60"/>
        <v>15719.308706389163</v>
      </c>
      <c r="AP85" s="1">
        <f t="shared" si="61"/>
        <v>32610.2500831695</v>
      </c>
      <c r="AQ85" s="1">
        <f t="shared" si="62"/>
        <v>48329.558789558665</v>
      </c>
      <c r="AR85" s="1">
        <f t="shared" si="70"/>
        <v>3386.7485751054774</v>
      </c>
      <c r="AT85" s="1">
        <f t="shared" si="64"/>
        <v>776.50183142362675</v>
      </c>
      <c r="AU85" s="1">
        <f t="shared" si="65"/>
        <v>55568.036472758969</v>
      </c>
      <c r="AV85" s="1">
        <f t="shared" si="66"/>
        <v>-7238.4776832003045</v>
      </c>
    </row>
    <row r="86" spans="1:48" x14ac:dyDescent="0.25">
      <c r="A86" s="1">
        <v>42.518000000000001</v>
      </c>
      <c r="B86" s="3">
        <v>5.9710000000000001</v>
      </c>
      <c r="D86" s="3">
        <v>7.2089999999999996</v>
      </c>
      <c r="E86" s="1">
        <v>38.801000000000002</v>
      </c>
      <c r="G86" s="3">
        <f t="shared" si="34"/>
        <v>-42.518000000000001</v>
      </c>
      <c r="H86" s="1">
        <f t="shared" si="36"/>
        <v>-38.801000000000002</v>
      </c>
      <c r="J86" s="3">
        <f t="shared" si="69"/>
        <v>11.198999999999998</v>
      </c>
      <c r="L86" s="1">
        <f t="shared" si="40"/>
        <v>50.001065118655227</v>
      </c>
      <c r="M86" s="1">
        <f t="shared" si="41"/>
        <v>7.0746268656716271</v>
      </c>
      <c r="N86" s="1">
        <f t="shared" si="42"/>
        <v>620.3807164179093</v>
      </c>
      <c r="O86" s="1">
        <f t="shared" si="43"/>
        <v>-1.1752717391304386</v>
      </c>
      <c r="P86" s="1">
        <f t="shared" si="44"/>
        <v>37.590457880434833</v>
      </c>
      <c r="Q86" s="1">
        <f t="shared" si="45"/>
        <v>-35.321055836870912</v>
      </c>
      <c r="R86" s="1">
        <f t="shared" si="46"/>
        <v>60.307067661540025</v>
      </c>
      <c r="T86" s="1">
        <f t="shared" si="47"/>
        <v>-60.560699999999997</v>
      </c>
      <c r="U86" s="1">
        <f t="shared" si="48"/>
        <v>129.76570000000001</v>
      </c>
      <c r="X86" s="1">
        <f t="shared" si="37"/>
        <v>166.4239924559557</v>
      </c>
      <c r="Y86" s="1">
        <f t="shared" si="68"/>
        <v>285.21291980000001</v>
      </c>
      <c r="Z86" s="1">
        <f t="shared" si="49"/>
        <v>58.023497199999987</v>
      </c>
      <c r="AA86" s="1">
        <f>G86+$S$18*(J86-B86)+$S$20*(G86-D86)</f>
        <v>227.90617400000002</v>
      </c>
      <c r="AB86" s="1">
        <f t="shared" si="51"/>
        <v>20.927643999999987</v>
      </c>
      <c r="AC86" s="1">
        <f t="shared" si="52"/>
        <v>70.877233245888789</v>
      </c>
      <c r="AD86" s="1">
        <f t="shared" si="72"/>
        <v>320.53397563687093</v>
      </c>
      <c r="AE86" s="1">
        <f t="shared" si="71"/>
        <v>263.22722983687095</v>
      </c>
      <c r="AF86" s="1">
        <f t="shared" si="55"/>
        <v>-0.12574792192236933</v>
      </c>
      <c r="AG86" s="1">
        <f t="shared" si="56"/>
        <v>-77.400773680298357</v>
      </c>
      <c r="AH86" s="1">
        <f t="shared" si="57"/>
        <v>117.34108855091496</v>
      </c>
      <c r="AI86" s="1">
        <f t="shared" si="67"/>
        <v>57.034020889374936</v>
      </c>
      <c r="AJ86" s="1">
        <f t="shared" si="58"/>
        <v>1</v>
      </c>
      <c r="AM86" s="1">
        <f t="shared" si="59"/>
        <v>633.40928970341167</v>
      </c>
      <c r="AN86" s="1">
        <f t="shared" si="38"/>
        <v>44894.297966421451</v>
      </c>
      <c r="AO86" s="1">
        <f t="shared" si="60"/>
        <v>15722.191504988521</v>
      </c>
      <c r="AP86" s="1">
        <f t="shared" si="61"/>
        <v>32536.464971216275</v>
      </c>
      <c r="AQ86" s="1">
        <f t="shared" si="62"/>
        <v>48258.656476204793</v>
      </c>
      <c r="AR86" s="1">
        <f t="shared" si="70"/>
        <v>3364.358509783342</v>
      </c>
      <c r="AT86" s="1">
        <f t="shared" si="64"/>
        <v>783.22481195180831</v>
      </c>
      <c r="AU86" s="1">
        <f t="shared" si="65"/>
        <v>55512.807680675702</v>
      </c>
      <c r="AV86" s="1">
        <f t="shared" si="66"/>
        <v>-7254.1512044709089</v>
      </c>
    </row>
    <row r="87" spans="1:48" x14ac:dyDescent="0.25">
      <c r="A87" s="1">
        <v>43.466000000000001</v>
      </c>
      <c r="B87" s="3">
        <v>6.1050000000000004</v>
      </c>
      <c r="D87" s="3">
        <v>6.3440000000000003</v>
      </c>
      <c r="E87" s="1">
        <v>39.536999999999999</v>
      </c>
      <c r="G87" s="3">
        <f t="shared" si="34"/>
        <v>-43.466000000000001</v>
      </c>
      <c r="H87" s="1">
        <f t="shared" si="36"/>
        <v>-39.536999999999999</v>
      </c>
      <c r="J87" s="3">
        <f t="shared" si="69"/>
        <v>10.463000000000001</v>
      </c>
      <c r="L87" s="1">
        <f t="shared" si="40"/>
        <v>50.000282639201153</v>
      </c>
      <c r="M87" s="1">
        <f t="shared" si="41"/>
        <v>6.5034013605442187</v>
      </c>
      <c r="N87" s="1">
        <f t="shared" si="42"/>
        <v>583.92793877551037</v>
      </c>
      <c r="O87" s="1">
        <f t="shared" si="43"/>
        <v>-1.228531855955677</v>
      </c>
      <c r="P87" s="1">
        <f t="shared" si="44"/>
        <v>34.701904432132949</v>
      </c>
      <c r="Q87" s="1">
        <f t="shared" si="45"/>
        <v>-35.516734234805121</v>
      </c>
      <c r="R87" s="1">
        <f t="shared" si="46"/>
        <v>60.98439164303614</v>
      </c>
      <c r="T87" s="1">
        <f t="shared" si="47"/>
        <v>-59.342000000000006</v>
      </c>
      <c r="U87" s="1">
        <f t="shared" si="48"/>
        <v>130.1942</v>
      </c>
      <c r="X87" s="1">
        <f t="shared" si="37"/>
        <v>167.65949270363427</v>
      </c>
      <c r="Y87" s="1">
        <f t="shared" si="68"/>
        <v>285.11949399999997</v>
      </c>
      <c r="Z87" s="1">
        <f t="shared" si="49"/>
        <v>52.420709200000005</v>
      </c>
      <c r="AA87" s="1">
        <f t="shared" ref="AA87:AA90" si="73">G87+$S$18*(J87-B87)+$S$20*(G87-D87)</f>
        <v>227.17404400000001</v>
      </c>
      <c r="AB87" s="1">
        <f t="shared" si="51"/>
        <v>16.332700000000003</v>
      </c>
      <c r="AC87" s="1">
        <f t="shared" si="52"/>
        <v>69.886626046590052</v>
      </c>
      <c r="AD87" s="1">
        <f t="shared" si="72"/>
        <v>320.63622823480512</v>
      </c>
      <c r="AE87" s="1">
        <f t="shared" si="71"/>
        <v>262.69077823480512</v>
      </c>
      <c r="AF87" s="1">
        <f t="shared" si="55"/>
        <v>-0.12978724377973877</v>
      </c>
      <c r="AG87" s="1">
        <f t="shared" si="56"/>
        <v>-76.881188549906341</v>
      </c>
      <c r="AH87" s="1">
        <f t="shared" si="57"/>
        <v>117.31486669331264</v>
      </c>
      <c r="AI87" s="1">
        <f t="shared" si="67"/>
        <v>56.330475050276497</v>
      </c>
      <c r="AJ87" s="1">
        <f t="shared" si="58"/>
        <v>1</v>
      </c>
      <c r="AM87" s="1">
        <f t="shared" si="59"/>
        <v>638.75146922434919</v>
      </c>
      <c r="AN87" s="1">
        <f t="shared" si="38"/>
        <v>44640.185066392063</v>
      </c>
      <c r="AO87" s="1">
        <f t="shared" si="60"/>
        <v>15727.206994917193</v>
      </c>
      <c r="AP87" s="1">
        <f>$AL$5*AE87</f>
        <v>32470.156334491327</v>
      </c>
      <c r="AQ87" s="1">
        <f>AO87+AP87</f>
        <v>48197.363329408516</v>
      </c>
      <c r="AR87" s="1">
        <f t="shared" si="70"/>
        <v>3557.1782630164525</v>
      </c>
      <c r="AT87" s="1">
        <f t="shared" si="64"/>
        <v>789.89651328927266</v>
      </c>
      <c r="AU87" s="1">
        <f t="shared" si="65"/>
        <v>55203.202239752747</v>
      </c>
      <c r="AV87" s="1">
        <f t="shared" si="66"/>
        <v>-7005.8389103442314</v>
      </c>
    </row>
    <row r="88" spans="1:48" x14ac:dyDescent="0.25">
      <c r="A88" s="1">
        <v>44.421999999999997</v>
      </c>
      <c r="B88" s="3">
        <v>6.2519999999999998</v>
      </c>
      <c r="D88" s="3">
        <v>5.4569999999999999</v>
      </c>
      <c r="E88" s="1">
        <v>40.259</v>
      </c>
      <c r="G88" s="3">
        <f t="shared" si="34"/>
        <v>-44.421999999999997</v>
      </c>
      <c r="H88" s="1">
        <f t="shared" si="36"/>
        <v>-40.259</v>
      </c>
      <c r="J88" s="3">
        <f t="shared" si="69"/>
        <v>9.7409999999999997</v>
      </c>
      <c r="L88" s="1">
        <f t="shared" si="40"/>
        <v>50.000877612297963</v>
      </c>
      <c r="M88" s="1">
        <f t="shared" si="41"/>
        <v>5.9506172839506553</v>
      </c>
      <c r="N88" s="1">
        <f t="shared" si="42"/>
        <v>547.07903703704051</v>
      </c>
      <c r="O88" s="1">
        <f t="shared" si="43"/>
        <v>-1.2849083215796833</v>
      </c>
      <c r="P88" s="1">
        <f t="shared" si="44"/>
        <v>31.62593794076157</v>
      </c>
      <c r="Q88" s="1">
        <f t="shared" si="45"/>
        <v>-35.619602997624803</v>
      </c>
      <c r="R88" s="1">
        <f t="shared" si="46"/>
        <v>61.580893273393528</v>
      </c>
      <c r="T88" s="1">
        <f t="shared" si="47"/>
        <v>-58.13239999999999</v>
      </c>
      <c r="U88" s="1">
        <f t="shared" si="48"/>
        <v>130.60060000000001</v>
      </c>
      <c r="X88" s="1">
        <f t="shared" si="37"/>
        <v>168.87544876067687</v>
      </c>
      <c r="Y88" s="1">
        <f t="shared" si="68"/>
        <v>284.92493459999997</v>
      </c>
      <c r="Z88" s="1">
        <f t="shared" si="49"/>
        <v>46.832648599999999</v>
      </c>
      <c r="AA88" s="1">
        <f t="shared" si="73"/>
        <v>226.35844200000003</v>
      </c>
      <c r="AB88" s="1">
        <f t="shared" si="51"/>
        <v>11.759917999999999</v>
      </c>
      <c r="AC88" s="1">
        <f t="shared" si="52"/>
        <v>69.008609903899483</v>
      </c>
      <c r="AD88" s="1">
        <f t="shared" si="72"/>
        <v>320.54453759762475</v>
      </c>
      <c r="AE88" s="1">
        <f t="shared" si="71"/>
        <v>261.97804499762481</v>
      </c>
      <c r="AF88" s="1">
        <f t="shared" si="55"/>
        <v>-0.13351135050411739</v>
      </c>
      <c r="AG88" s="1">
        <f t="shared" si="56"/>
        <v>-76.336352213995184</v>
      </c>
      <c r="AH88" s="1">
        <f t="shared" si="57"/>
        <v>117.29744892895945</v>
      </c>
      <c r="AI88" s="1">
        <f t="shared" si="67"/>
        <v>55.716555655565926</v>
      </c>
      <c r="AJ88" s="1">
        <f t="shared" si="58"/>
        <v>1</v>
      </c>
      <c r="AM88" s="1">
        <f t="shared" si="59"/>
        <v>644.00914161939568</v>
      </c>
      <c r="AN88" s="1">
        <f t="shared" si="38"/>
        <v>44442.175628558034</v>
      </c>
      <c r="AO88" s="1">
        <f t="shared" si="60"/>
        <v>15722.709569163495</v>
      </c>
      <c r="AP88" s="1">
        <f t="shared" ref="AP88:AP89" si="74">$AL$5*AE88</f>
        <v>32382.058229976417</v>
      </c>
      <c r="AQ88" s="1">
        <f t="shared" ref="AQ88:AQ89" si="75">AO88+AP88</f>
        <v>48104.76779913991</v>
      </c>
      <c r="AR88" s="1">
        <f t="shared" si="70"/>
        <v>3662.5921705818764</v>
      </c>
      <c r="AT88" s="1">
        <f t="shared" si="64"/>
        <v>796.46267599730277</v>
      </c>
      <c r="AU88" s="1">
        <f t="shared" si="65"/>
        <v>54962.782110913751</v>
      </c>
      <c r="AV88" s="1">
        <f t="shared" si="66"/>
        <v>-6858.0143117738407</v>
      </c>
    </row>
    <row r="89" spans="1:48" x14ac:dyDescent="0.25">
      <c r="A89" s="1">
        <v>45.386000000000003</v>
      </c>
      <c r="B89" s="3">
        <v>6.4139999999999997</v>
      </c>
      <c r="D89" s="3">
        <v>4.5460000000000003</v>
      </c>
      <c r="E89" s="1">
        <v>40.968000000000004</v>
      </c>
      <c r="G89" s="3">
        <f t="shared" si="34"/>
        <v>-45.386000000000003</v>
      </c>
      <c r="H89" s="1">
        <f t="shared" si="36"/>
        <v>-40.968000000000004</v>
      </c>
      <c r="J89" s="3">
        <f t="shared" si="69"/>
        <v>9.0319999999999965</v>
      </c>
      <c r="L89" s="1">
        <f t="shared" si="40"/>
        <v>50.000585476572176</v>
      </c>
      <c r="M89" s="1">
        <f t="shared" si="41"/>
        <v>5.4606741573033402</v>
      </c>
      <c r="N89" s="1">
        <f t="shared" si="42"/>
        <v>513.99008988763762</v>
      </c>
      <c r="O89" s="1">
        <f t="shared" si="43"/>
        <v>-1.3458213256484239</v>
      </c>
      <c r="P89" s="1">
        <f t="shared" si="44"/>
        <v>28.349210374639842</v>
      </c>
      <c r="Q89" s="1">
        <f t="shared" si="45"/>
        <v>-35.674810975000497</v>
      </c>
      <c r="R89" s="1">
        <f t="shared" si="46"/>
        <v>62.186526585952031</v>
      </c>
      <c r="T89" s="1">
        <f t="shared" si="47"/>
        <v>-56.924199999999999</v>
      </c>
      <c r="U89" s="1">
        <f t="shared" si="48"/>
        <v>130.98220000000001</v>
      </c>
      <c r="X89" s="1">
        <f t="shared" si="37"/>
        <v>170.07656689409035</v>
      </c>
      <c r="Y89" s="1">
        <f t="shared" si="68"/>
        <v>284.61703679999999</v>
      </c>
      <c r="Z89" s="1">
        <f t="shared" si="49"/>
        <v>41.24073319999998</v>
      </c>
      <c r="AA89" s="1">
        <f t="shared" si="73"/>
        <v>225.44774400000006</v>
      </c>
      <c r="AB89" s="1">
        <f t="shared" si="51"/>
        <v>7.1956039999999799</v>
      </c>
      <c r="AC89" s="1">
        <f>AJ89*((AG89-Q89)^2+(AH89-R89)^2)^0.5</f>
        <v>68.137867218126885</v>
      </c>
      <c r="AD89" s="1">
        <f t="shared" si="72"/>
        <v>320.29184777500052</v>
      </c>
      <c r="AE89" s="1">
        <f t="shared" si="71"/>
        <v>261.12255497500053</v>
      </c>
      <c r="AF89" s="1">
        <f t="shared" si="55"/>
        <v>-0.13683580915994725</v>
      </c>
      <c r="AG89" s="1">
        <f t="shared" si="56"/>
        <v>-75.746759197643868</v>
      </c>
      <c r="AH89" s="1">
        <f t="shared" si="57"/>
        <v>117.29558132904194</v>
      </c>
      <c r="AI89" s="1">
        <f t="shared" si="67"/>
        <v>55.109054743089906</v>
      </c>
      <c r="AJ89" s="1">
        <f t="shared" si="58"/>
        <v>1</v>
      </c>
      <c r="AM89" s="1">
        <f t="shared" si="59"/>
        <v>649.20265631646214</v>
      </c>
      <c r="AN89" s="1">
        <f t="shared" si="38"/>
        <v>44235.284393746362</v>
      </c>
      <c r="AO89" s="1">
        <f t="shared" si="60"/>
        <v>15710.315133363776</v>
      </c>
      <c r="AP89" s="1">
        <f t="shared" si="74"/>
        <v>32276.314530239921</v>
      </c>
      <c r="AQ89" s="1">
        <f t="shared" si="75"/>
        <v>47986.6296636037</v>
      </c>
      <c r="AR89" s="1">
        <f>(AQ89-AN89)</f>
        <v>3751.3452698573383</v>
      </c>
      <c r="AT89" s="1">
        <f t="shared" si="64"/>
        <v>802.9487139177354</v>
      </c>
      <c r="AU89" s="1">
        <f t="shared" si="65"/>
        <v>54711.212851892407</v>
      </c>
      <c r="AV89" s="1">
        <f t="shared" si="66"/>
        <v>-6724.5831882887069</v>
      </c>
    </row>
    <row r="90" spans="1:48" x14ac:dyDescent="0.25">
      <c r="A90" s="1">
        <v>46.357999999999997</v>
      </c>
      <c r="B90" s="3">
        <v>6.5919999999999996</v>
      </c>
      <c r="D90" s="3">
        <v>3.6120000000000001</v>
      </c>
      <c r="E90" s="1">
        <v>41.661999999999999</v>
      </c>
      <c r="G90" s="3">
        <f t="shared" si="34"/>
        <v>-46.357999999999997</v>
      </c>
      <c r="H90" s="1">
        <f t="shared" si="36"/>
        <v>-41.661999999999999</v>
      </c>
      <c r="J90" s="3">
        <f t="shared" si="69"/>
        <v>8.338000000000001</v>
      </c>
      <c r="L90" s="1">
        <f t="shared" si="40"/>
        <v>50.00049415755808</v>
      </c>
      <c r="T90" s="1">
        <f t="shared" si="47"/>
        <v>-55.72</v>
      </c>
      <c r="U90" s="1">
        <f t="shared" si="48"/>
        <v>131.3424</v>
      </c>
      <c r="X90" s="1">
        <f t="shared" si="37"/>
        <v>171.26285011572122</v>
      </c>
      <c r="Y90" s="1">
        <f t="shared" si="68"/>
        <v>284.20207800000003</v>
      </c>
      <c r="Z90" s="1">
        <f t="shared" si="49"/>
        <v>35.652940400000006</v>
      </c>
      <c r="AA90" s="1">
        <f t="shared" si="73"/>
        <v>224.44762799999998</v>
      </c>
      <c r="AB90" s="1">
        <f t="shared" si="51"/>
        <v>2.6459000000000055</v>
      </c>
    </row>
  </sheetData>
  <customSheetViews>
    <customSheetView guid="{32F0DE77-792E-4A94-AD21-A7886E218EB6}" state="hidden" topLeftCell="AG1">
      <selection activeCell="W14" sqref="W14"/>
      <pageMargins left="0.94488188976377963" right="0.47244094488188981" top="1.3779527559055118" bottom="0.6692913385826772" header="0.31496062992125984" footer="0.31496062992125984"/>
      <pageSetup paperSize="9" orientation="portrait" r:id="rId1"/>
      <headerFooter>
        <oddHeader>&amp;L&amp;"V-ZUG Form,Bold"&amp;6
&amp;11V-ZUG AG&amp;R&amp;"EHP Symbols,Regular"&amp;46 1</oddHeader>
        <oddFooter>&amp;L&amp;"V-ZUG Form,Light"&amp;5&amp;F&amp;R&amp;"V-ZUG Text,Standard"&amp;11&amp;P/&amp;N</oddFooter>
      </headerFooter>
    </customSheetView>
  </customSheetViews>
  <phoneticPr fontId="0" type="noConversion"/>
  <pageMargins left="0.94488188976377963" right="0.47244094488188981" top="1.3779527559055118" bottom="0.6692913385826772" header="0.31496062992125984" footer="0.31496062992125984"/>
  <pageSetup paperSize="9" orientation="portrait" r:id="rId2"/>
  <headerFooter>
    <oddHeader>&amp;L&amp;"V-ZUG Form,Bold"&amp;6
&amp;11V-ZUG AG&amp;R&amp;"EHP Symbols,Regular"&amp;46 1</oddHeader>
    <oddFooter>&amp;L&amp;"V-ZUG Form,Light"&amp;5&amp;F&amp;R&amp;"V-ZUG Text,Standard"&amp;11&amp;P/&amp;N</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3:R50"/>
  <sheetViews>
    <sheetView workbookViewId="0">
      <selection activeCell="I24" sqref="I24"/>
    </sheetView>
  </sheetViews>
  <sheetFormatPr baseColWidth="10" defaultColWidth="11.42578125" defaultRowHeight="13.5" x14ac:dyDescent="0.25"/>
  <cols>
    <col min="1" max="1" width="27" style="1" bestFit="1" customWidth="1"/>
    <col min="2" max="3" width="11.42578125" style="1"/>
    <col min="4" max="6" width="11.42578125" style="1" customWidth="1"/>
    <col min="7" max="7" width="12.5703125" style="1" bestFit="1" customWidth="1"/>
    <col min="8" max="8" width="16.5703125" style="1" bestFit="1" customWidth="1"/>
    <col min="9" max="9" width="17.7109375" style="1" bestFit="1" customWidth="1"/>
    <col min="10" max="18" width="11.42578125" style="1" customWidth="1"/>
    <col min="19"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52</v>
      </c>
      <c r="B17" s="1" t="s">
        <v>103</v>
      </c>
    </row>
    <row r="19" spans="1:9" x14ac:dyDescent="0.25">
      <c r="A19" s="1" t="s">
        <v>97</v>
      </c>
    </row>
    <row r="20" spans="1:9" ht="15" x14ac:dyDescent="0.25">
      <c r="A20" s="4" t="s">
        <v>99</v>
      </c>
      <c r="B20" s="1" t="s">
        <v>138</v>
      </c>
    </row>
    <row r="22" spans="1:9" x14ac:dyDescent="0.25">
      <c r="A22" s="1" t="s">
        <v>46</v>
      </c>
    </row>
    <row r="23" spans="1:9" ht="15" x14ac:dyDescent="0.25">
      <c r="A23" s="4" t="s">
        <v>53</v>
      </c>
    </row>
    <row r="25" spans="1:9" x14ac:dyDescent="0.25">
      <c r="A25" s="26" t="s">
        <v>168</v>
      </c>
      <c r="B25" s="23">
        <f>'Kraft 60 NR'!AL36</f>
        <v>541963.9249216707</v>
      </c>
    </row>
    <row r="26" spans="1:9" x14ac:dyDescent="0.25">
      <c r="A26" s="1" t="s">
        <v>167</v>
      </c>
      <c r="B26" s="23">
        <f>'Kraft 60 NR'!AL37</f>
        <v>-47491.690932596306</v>
      </c>
    </row>
    <row r="29" spans="1:9" x14ac:dyDescent="0.25">
      <c r="A29" s="1" t="s">
        <v>142</v>
      </c>
      <c r="D29" s="1">
        <v>8.9</v>
      </c>
    </row>
    <row r="30" spans="1:9" x14ac:dyDescent="0.25">
      <c r="A30" s="1" t="s">
        <v>143</v>
      </c>
      <c r="D30" s="1">
        <v>13.7</v>
      </c>
      <c r="G30" s="1" t="s">
        <v>35</v>
      </c>
      <c r="H30" s="1" t="s">
        <v>148</v>
      </c>
      <c r="I30" s="1" t="s">
        <v>149</v>
      </c>
    </row>
    <row r="31" spans="1:9" x14ac:dyDescent="0.25">
      <c r="G31" s="1">
        <f>VLOOKUP(A23,G46:H47,2,FALSE)</f>
        <v>64</v>
      </c>
      <c r="H31" s="1">
        <f>VLOOKUP(A23,I46:J47,2,FALSE)</f>
        <v>5.4</v>
      </c>
      <c r="I31" s="1">
        <f>VLOOKUP(A23,G49:H50,2,FALSE)</f>
        <v>45</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54</v>
      </c>
      <c r="I46" s="1" t="s">
        <v>52</v>
      </c>
      <c r="J46" s="1">
        <f>VLOOKUP(A17,K43:L44,2,FALSE)</f>
        <v>4.0599999999999996</v>
      </c>
    </row>
    <row r="47" spans="7:16" x14ac:dyDescent="0.25">
      <c r="G47" s="1" t="s">
        <v>53</v>
      </c>
      <c r="H47" s="1">
        <f>VLOOKUP(A17,I43:J44,2,FALSE)</f>
        <v>64</v>
      </c>
      <c r="I47" s="1" t="s">
        <v>53</v>
      </c>
      <c r="J47" s="1">
        <f>VLOOKUP(A17,M43:N44,2,FALSE)</f>
        <v>5.4</v>
      </c>
    </row>
    <row r="49" spans="7:8" x14ac:dyDescent="0.25">
      <c r="G49" s="1" t="s">
        <v>52</v>
      </c>
      <c r="H49" s="1">
        <v>45</v>
      </c>
    </row>
    <row r="50" spans="7:8" x14ac:dyDescent="0.25">
      <c r="G50" s="1" t="s">
        <v>53</v>
      </c>
      <c r="H50" s="1">
        <f>VLOOKUP(A17,O43:P44,2,FALSE)</f>
        <v>45</v>
      </c>
    </row>
  </sheetData>
  <customSheetViews>
    <customSheetView guid="{32F0DE77-792E-4A94-AD21-A7886E218EB6}" state="hidden">
      <selection activeCell="W14" sqref="W14"/>
      <pageMargins left="0.7" right="0.7" top="0.78740157499999996" bottom="0.78740157499999996" header="0.3" footer="0.3"/>
      <pageSetup paperSize="9" orientation="portrait" r:id="rId1"/>
    </customSheetView>
  </customSheetViews>
  <conditionalFormatting sqref="C4">
    <cfRule type="iconSet" priority="7">
      <iconSet iconSet="3Symbols" showValue="0" reverse="1">
        <cfvo type="percent" val="0"/>
        <cfvo type="num" val="-0.2"/>
        <cfvo type="num" val="0"/>
      </iconSet>
    </cfRule>
  </conditionalFormatting>
  <conditionalFormatting sqref="C28">
    <cfRule type="dataBar" priority="6">
      <dataBar>
        <cfvo type="min"/>
        <cfvo type="max"/>
        <color rgb="FF638EC6"/>
      </dataBar>
    </cfRule>
  </conditionalFormatting>
  <conditionalFormatting sqref="A25">
    <cfRule type="cellIs" dxfId="40"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showInputMessage="1" showErrorMessage="1" sqref="A20" xr:uid="{00000000-0002-0000-0300-000000000000}">
      <formula1>Breite</formula1>
    </dataValidation>
    <dataValidation type="list" showInputMessage="1" showErrorMessage="1" sqref="A17" xr:uid="{00000000-0002-0000-0300-000001000000}">
      <formula1>Raum</formula1>
    </dataValidation>
    <dataValidation type="list" showInputMessage="1" showErrorMessage="1" sqref="A14:A15" xr:uid="{00000000-0002-0000-0300-000002000000}">
      <formula1>Design</formula1>
    </dataValidation>
    <dataValidation type="list" allowBlank="1" showErrorMessage="1" prompt="Hallo_x000a_" sqref="A23" xr:uid="{00000000-0002-0000-0300-000003000000}">
      <formula1>Feder</formula1>
    </dataValidation>
  </dataValidations>
  <pageMargins left="0.7" right="0.7" top="0.78740157499999996" bottom="0.78740157499999996" header="0.3" footer="0.3"/>
  <pageSetup paperSize="9"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5" id="{6CEB1D01-B550-45A5-82DA-C0643A275410}">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A2EA2CB7-6B4E-4C9E-BF62-1533D9782DA7}">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F3497-C904-47C8-BA5A-FC00ADEF0F46}">
  <dimension ref="A1:AV90"/>
  <sheetViews>
    <sheetView topLeftCell="AF1" workbookViewId="0">
      <selection activeCell="AL19" sqref="AL19"/>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2" width="11.42578125" style="1"/>
    <col min="43" max="43" width="13.85546875" style="1" bestFit="1" customWidth="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366</v>
      </c>
      <c r="AA2" s="1">
        <f>G2+$S$18*(J2-B2)+$S$20*(G2-D2)</f>
        <v>13.4</v>
      </c>
      <c r="AB2" s="1">
        <f>B2+$S$18*(G2-D2)+$S$20*(B2-J2)</f>
        <v>335.5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58.86</v>
      </c>
      <c r="AM2" s="1">
        <f>($AK$39+$AK$42*(X2-$X$2))*0.994</f>
        <v>305.15800000000002</v>
      </c>
      <c r="AN2" s="1">
        <f t="shared" ref="AN2:AN65" si="1">AM2*AC2</f>
        <v>-9908.1032884366177</v>
      </c>
      <c r="AO2" s="1">
        <f>$AL$2*AD2</f>
        <v>-3056.1652766552697</v>
      </c>
      <c r="AP2" s="1">
        <f>$AL$5*AE2</f>
        <v>-2598.5216809760677</v>
      </c>
      <c r="AQ2" s="1">
        <f>AO2+AP2</f>
        <v>-5654.6869576313375</v>
      </c>
      <c r="AR2" s="1">
        <f>AQ2-AN2</f>
        <v>4253.4163308052803</v>
      </c>
      <c r="AT2" s="1">
        <f>($AK$45+$AK$48*(X2-$X$2))*0.982</f>
        <v>333.09440000000001</v>
      </c>
      <c r="AU2" s="1">
        <f>AT2*AC2</f>
        <v>-10815.163685696662</v>
      </c>
      <c r="AV2" s="1">
        <f>AQ2-AU2</f>
        <v>5160.4767280653241</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-10.210839999999999</v>
      </c>
      <c r="Z3" s="1">
        <f t="shared" ref="Z3:Z66" si="15">B3+$S$12*(G3-D3)+$S$14*(B3-J3)</f>
        <v>366.84098999999998</v>
      </c>
      <c r="AA3" s="1">
        <f t="shared" ref="AA3:AA66" si="16">G3+$S$18*(J3-B3)+$S$20*(G3-D3)</f>
        <v>20.151686000000002</v>
      </c>
      <c r="AB3" s="1">
        <f t="shared" ref="AB3:AB66" si="17">B3+$S$18*(G3-D3)+$S$20*(B3-J3)</f>
        <v>335.80635599999994</v>
      </c>
      <c r="AC3" s="1">
        <f t="shared" ref="AC3:AC66" si="18">AJ3*((AG3-Q3)^2+(AH3-R3)^2)^0.5</f>
        <v>-29.058773915868585</v>
      </c>
      <c r="AD3" s="1">
        <f t="shared" ref="AD3:AD66" si="19">Y3-Q3</f>
        <v>-48.640366778130684</v>
      </c>
      <c r="AE3" s="1">
        <f t="shared" ref="AE3:AE66" si="20">AA3-Q3</f>
        <v>-18.277840778130685</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($AK$39+$AK$42*(X3-$X$2))*0.994</f>
        <v>302.5362404399815</v>
      </c>
      <c r="AN3" s="1">
        <f t="shared" si="1"/>
        <v>-8791.3322123022808</v>
      </c>
      <c r="AO3" s="1">
        <f t="shared" ref="AO3:AO66" si="27">$AL$2*AD3</f>
        <v>-2862.9719885607719</v>
      </c>
      <c r="AP3" s="1">
        <f t="shared" ref="AP3:AP66" si="28">$AL$5*AE3</f>
        <v>-2259.250787221622</v>
      </c>
      <c r="AQ3" s="1">
        <f t="shared" ref="AQ3:AQ66" si="29">AO3+AP3</f>
        <v>-5122.2227757823939</v>
      </c>
      <c r="AR3" s="1">
        <f t="shared" ref="AR3:AR66" si="30">AQ3-AN3</f>
        <v>3669.1094365198869</v>
      </c>
      <c r="AT3" s="1">
        <f t="shared" ref="AT3:AT66" si="31">($AK$45+$AK$48*(X3-$X$2))*0.982</f>
        <v>329.64092194776902</v>
      </c>
      <c r="AU3" s="1">
        <f t="shared" ref="AU3:AU66" si="32">AT3*AC3</f>
        <v>-9578.9610242987019</v>
      </c>
      <c r="AV3" s="1">
        <f t="shared" ref="AV3:AV66" si="33">AQ3-AU3</f>
        <v>4456.738248516308</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-2.9890999999999988</v>
      </c>
      <c r="Z4" s="1">
        <f t="shared" si="15"/>
        <v>367.63114999999999</v>
      </c>
      <c r="AA4" s="1">
        <f t="shared" si="16"/>
        <v>26.827910000000003</v>
      </c>
      <c r="AB4" s="1">
        <f t="shared" si="17"/>
        <v>336.07103999999998</v>
      </c>
      <c r="AC4" s="1">
        <f t="shared" si="18"/>
        <v>-25.918051859618991</v>
      </c>
      <c r="AD4" s="1">
        <f t="shared" si="19"/>
        <v>-44.409780043566712</v>
      </c>
      <c r="AE4" s="1">
        <f t="shared" si="20"/>
        <v>-14.592770043566709</v>
      </c>
      <c r="AF4" s="1">
        <f t="shared" si="21"/>
        <v>2.1744203491685039</v>
      </c>
      <c r="AG4" s="1">
        <f t="shared" si="22"/>
        <v>31.245094978499409</v>
      </c>
      <c r="AH4" s="1">
        <f t="shared" si="23"/>
        <v>-65.397942488835355</v>
      </c>
      <c r="AI4" s="1">
        <f t="shared" si="24"/>
        <v>-23.837006539863154</v>
      </c>
      <c r="AJ4" s="1">
        <f t="shared" si="25"/>
        <v>-1</v>
      </c>
      <c r="AK4" s="1" t="s">
        <v>31</v>
      </c>
      <c r="AL4" s="4">
        <f>'Federstärke 60 GR DE'!A4</f>
        <v>12.600000000000001</v>
      </c>
      <c r="AM4" s="1">
        <f t="shared" si="26"/>
        <v>300.22622210981154</v>
      </c>
      <c r="AN4" s="1">
        <f t="shared" si="1"/>
        <v>-7781.2787942595851</v>
      </c>
      <c r="AO4" s="1">
        <f t="shared" si="27"/>
        <v>-2613.9596533643366</v>
      </c>
      <c r="AP4" s="1">
        <f t="shared" si="28"/>
        <v>-1803.7539340051069</v>
      </c>
      <c r="AQ4" s="1">
        <f t="shared" si="29"/>
        <v>-4417.7135873694433</v>
      </c>
      <c r="AR4" s="1">
        <f t="shared" si="30"/>
        <v>3363.5652068901418</v>
      </c>
      <c r="AT4" s="1">
        <f t="shared" si="31"/>
        <v>326.59808090118707</v>
      </c>
      <c r="AU4" s="1">
        <f t="shared" si="32"/>
        <v>-8464.7859980490048</v>
      </c>
      <c r="AV4" s="1">
        <f t="shared" si="33"/>
        <v>4047.0724106795615</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4.162589999999998</v>
      </c>
      <c r="Z5" s="1">
        <f t="shared" si="15"/>
        <v>368.33887000000004</v>
      </c>
      <c r="AA5" s="1">
        <f t="shared" si="16"/>
        <v>33.423578000000006</v>
      </c>
      <c r="AB5" s="1">
        <f t="shared" si="17"/>
        <v>336.26365400000003</v>
      </c>
      <c r="AC5" s="1">
        <f t="shared" si="18"/>
        <v>-22.252024705646676</v>
      </c>
      <c r="AD5" s="1">
        <f t="shared" si="19"/>
        <v>-39.706646648375838</v>
      </c>
      <c r="AE5" s="1">
        <f t="shared" si="20"/>
        <v>-10.445658648375826</v>
      </c>
      <c r="AF5" s="1">
        <f t="shared" si="21"/>
        <v>2.2056876155427214</v>
      </c>
      <c r="AG5" s="1">
        <f t="shared" si="22"/>
        <v>35.921744854378815</v>
      </c>
      <c r="AH5" s="1">
        <f t="shared" si="23"/>
        <v>-57.140630462914395</v>
      </c>
      <c r="AI5" s="1">
        <f t="shared" si="24"/>
        <v>-20.784368590001961</v>
      </c>
      <c r="AJ5" s="1">
        <f t="shared" si="25"/>
        <v>-1</v>
      </c>
      <c r="AK5" s="1">
        <v>6</v>
      </c>
      <c r="AL5" s="1">
        <f>9.81*AL4</f>
        <v>123.60600000000002</v>
      </c>
      <c r="AM5" s="1">
        <f t="shared" si="26"/>
        <v>298.2540554709131</v>
      </c>
      <c r="AN5" s="1">
        <f t="shared" si="1"/>
        <v>-6636.7566108980727</v>
      </c>
      <c r="AO5" s="1">
        <f t="shared" si="27"/>
        <v>-2337.1332217234017</v>
      </c>
      <c r="AP5" s="1">
        <f t="shared" si="28"/>
        <v>-1291.1460828911427</v>
      </c>
      <c r="AQ5" s="1">
        <f t="shared" si="29"/>
        <v>-3628.2793046145443</v>
      </c>
      <c r="AR5" s="1">
        <f t="shared" si="30"/>
        <v>3008.4773062835284</v>
      </c>
      <c r="AT5" s="1">
        <f t="shared" si="31"/>
        <v>324.00027051970045</v>
      </c>
      <c r="AU5" s="1">
        <f t="shared" si="32"/>
        <v>-7209.6620242405806</v>
      </c>
      <c r="AV5" s="1">
        <f t="shared" si="33"/>
        <v>3581.3827196260363</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11.230860000000002</v>
      </c>
      <c r="Z6" s="1">
        <f t="shared" si="15"/>
        <v>368.97176000000002</v>
      </c>
      <c r="AA6" s="1">
        <f t="shared" si="16"/>
        <v>39.927784000000003</v>
      </c>
      <c r="AB6" s="1">
        <f t="shared" si="17"/>
        <v>336.39059600000002</v>
      </c>
      <c r="AC6" s="1">
        <f t="shared" si="18"/>
        <v>-18.618285027900814</v>
      </c>
      <c r="AD6" s="1">
        <f t="shared" si="19"/>
        <v>-34.223574266555865</v>
      </c>
      <c r="AE6" s="1">
        <f t="shared" si="20"/>
        <v>-5.5266502665558619</v>
      </c>
      <c r="AF6" s="1">
        <f t="shared" si="21"/>
        <v>2.2229689025566128</v>
      </c>
      <c r="AG6" s="1">
        <f t="shared" si="22"/>
        <v>39.482403168170165</v>
      </c>
      <c r="AH6" s="1">
        <f t="shared" si="23"/>
        <v>-48.272822906671252</v>
      </c>
      <c r="AI6" s="1">
        <f t="shared" si="24"/>
        <v>-17.634494093680988</v>
      </c>
      <c r="AJ6" s="1">
        <f t="shared" si="25"/>
        <v>-1</v>
      </c>
      <c r="AK6" s="1" t="s">
        <v>32</v>
      </c>
      <c r="AM6" s="1">
        <f t="shared" si="26"/>
        <v>296.6114498538505</v>
      </c>
      <c r="AN6" s="1">
        <f t="shared" si="1"/>
        <v>-5522.3965159178979</v>
      </c>
      <c r="AO6" s="1">
        <f t="shared" si="27"/>
        <v>-2014.3995813294782</v>
      </c>
      <c r="AP6" s="1">
        <f t="shared" si="28"/>
        <v>-683.12713284790402</v>
      </c>
      <c r="AQ6" s="1">
        <f t="shared" si="29"/>
        <v>-2697.526714177382</v>
      </c>
      <c r="AR6" s="1">
        <f t="shared" si="30"/>
        <v>2824.8698017405159</v>
      </c>
      <c r="AT6" s="1">
        <f t="shared" si="31"/>
        <v>321.83657002881449</v>
      </c>
      <c r="AU6" s="1">
        <f t="shared" si="32"/>
        <v>-5992.0449931984285</v>
      </c>
      <c r="AV6" s="1">
        <f t="shared" si="33"/>
        <v>3294.5182790210465</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18.211410000000008</v>
      </c>
      <c r="Z7" s="1">
        <f t="shared" si="15"/>
        <v>369.50518</v>
      </c>
      <c r="AA7" s="1">
        <f t="shared" si="16"/>
        <v>46.334992000000007</v>
      </c>
      <c r="AB7" s="1">
        <f t="shared" si="17"/>
        <v>336.42844600000001</v>
      </c>
      <c r="AC7" s="1">
        <f t="shared" si="18"/>
        <v>-14.628365850133152</v>
      </c>
      <c r="AD7" s="1">
        <f t="shared" si="19"/>
        <v>-28.145993583726671</v>
      </c>
      <c r="AE7" s="1">
        <f t="shared" si="20"/>
        <v>-2.2411583726672291E-2</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295.32675637047117</v>
      </c>
      <c r="AN7" s="1">
        <f t="shared" si="1"/>
        <v>-4320.1478375203942</v>
      </c>
      <c r="AO7" s="1">
        <f t="shared" si="27"/>
        <v>-1656.6731823381519</v>
      </c>
      <c r="AP7" s="1">
        <f t="shared" si="28"/>
        <v>-2.7702062181190557</v>
      </c>
      <c r="AQ7" s="1">
        <f t="shared" si="29"/>
        <v>-1659.443388556271</v>
      </c>
      <c r="AR7" s="1">
        <f t="shared" si="30"/>
        <v>2660.704448964123</v>
      </c>
      <c r="AT7" s="1">
        <f t="shared" si="31"/>
        <v>320.14432455506739</v>
      </c>
      <c r="AU7" s="1">
        <f t="shared" si="32"/>
        <v>-4683.1883044352917</v>
      </c>
      <c r="AV7" s="1">
        <f t="shared" si="33"/>
        <v>3023.7449158790205</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25.095220000000001</v>
      </c>
      <c r="Z8" s="1">
        <f t="shared" si="15"/>
        <v>369.93942000000004</v>
      </c>
      <c r="AA8" s="1">
        <f t="shared" si="16"/>
        <v>52.638027999999998</v>
      </c>
      <c r="AB8" s="1">
        <f t="shared" si="17"/>
        <v>336.376892</v>
      </c>
      <c r="AC8" s="1">
        <f t="shared" si="18"/>
        <v>-10.687768791832351</v>
      </c>
      <c r="AD8" s="1">
        <f t="shared" si="19"/>
        <v>-21.359101297146776</v>
      </c>
      <c r="AE8" s="1">
        <f t="shared" si="20"/>
        <v>6.1837067028532218</v>
      </c>
      <c r="AF8" s="1">
        <f t="shared" si="21"/>
        <v>2.2252489322424847</v>
      </c>
      <c r="AG8" s="1">
        <f t="shared" si="22"/>
        <v>43.82525795617336</v>
      </c>
      <c r="AH8" s="1">
        <f t="shared" si="23"/>
        <v>-29.518577877838183</v>
      </c>
      <c r="AI8" s="1">
        <f t="shared" si="24"/>
        <v>-10.359364251575251</v>
      </c>
      <c r="AJ8" s="1">
        <f t="shared" si="25"/>
        <v>-1</v>
      </c>
      <c r="AK8" s="1" t="s">
        <v>33</v>
      </c>
      <c r="AL8" s="4">
        <f>'Federstärke 60 GR DE'!A8</f>
        <v>750</v>
      </c>
      <c r="AM8" s="1">
        <f t="shared" si="26"/>
        <v>294.39869223212014</v>
      </c>
      <c r="AN8" s="1">
        <f t="shared" si="1"/>
        <v>-3146.4651551947109</v>
      </c>
      <c r="AO8" s="1">
        <f t="shared" si="27"/>
        <v>-1257.1967023500592</v>
      </c>
      <c r="AP8" s="1">
        <f t="shared" si="28"/>
        <v>764.34325071287549</v>
      </c>
      <c r="AQ8" s="1">
        <f t="shared" si="29"/>
        <v>-492.85345163718375</v>
      </c>
      <c r="AR8" s="1">
        <f t="shared" si="30"/>
        <v>2653.6117035575271</v>
      </c>
      <c r="AT8" s="1">
        <f t="shared" si="31"/>
        <v>318.92184436209516</v>
      </c>
      <c r="AU8" s="1">
        <f t="shared" si="32"/>
        <v>-3408.5629352068149</v>
      </c>
      <c r="AV8" s="1">
        <f t="shared" si="33"/>
        <v>2915.7094835696312</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31.887960000000003</v>
      </c>
      <c r="Z9" s="1">
        <f t="shared" si="15"/>
        <v>370.25751000000002</v>
      </c>
      <c r="AA9" s="1">
        <f t="shared" si="16"/>
        <v>58.841334000000003</v>
      </c>
      <c r="AB9" s="1">
        <f t="shared" si="17"/>
        <v>336.21895599999999</v>
      </c>
      <c r="AC9" s="1">
        <f t="shared" si="18"/>
        <v>-6.6492678391533468</v>
      </c>
      <c r="AD9" s="1">
        <f t="shared" si="19"/>
        <v>-13.899630875395406</v>
      </c>
      <c r="AE9" s="1">
        <f t="shared" si="20"/>
        <v>13.053743124604594</v>
      </c>
      <c r="AF9" s="1">
        <f t="shared" si="21"/>
        <v>2.2083156970003595</v>
      </c>
      <c r="AG9" s="1">
        <f t="shared" si="22"/>
        <v>44.40380767254365</v>
      </c>
      <c r="AH9" s="1">
        <f t="shared" si="23"/>
        <v>-19.867099766588801</v>
      </c>
      <c r="AI9" s="1">
        <f t="shared" si="24"/>
        <v>-6.5036840978251966</v>
      </c>
      <c r="AJ9" s="1">
        <f t="shared" si="25"/>
        <v>-1</v>
      </c>
      <c r="AK9" s="1">
        <f>AK5+AK7</f>
        <v>12.2</v>
      </c>
      <c r="AL9" s="1" t="s">
        <v>44</v>
      </c>
      <c r="AM9" s="1">
        <f t="shared" si="26"/>
        <v>293.83348636489268</v>
      </c>
      <c r="AN9" s="1">
        <f t="shared" si="1"/>
        <v>-1953.7775509523844</v>
      </c>
      <c r="AO9" s="1">
        <f t="shared" si="27"/>
        <v>-818.13227332577355</v>
      </c>
      <c r="AP9" s="1">
        <f t="shared" si="28"/>
        <v>1613.5209726598757</v>
      </c>
      <c r="AQ9" s="1">
        <f t="shared" si="29"/>
        <v>795.38869933410217</v>
      </c>
      <c r="AR9" s="1">
        <f t="shared" si="30"/>
        <v>2749.1662502864865</v>
      </c>
      <c r="AT9" s="1">
        <f t="shared" si="31"/>
        <v>318.17733442028788</v>
      </c>
      <c r="AU9" s="1">
        <f t="shared" si="32"/>
        <v>-2115.6463169083595</v>
      </c>
      <c r="AV9" s="1">
        <f t="shared" si="33"/>
        <v>2911.0350162424616</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38.592330000000004</v>
      </c>
      <c r="Z10" s="1">
        <f t="shared" si="15"/>
        <v>370.43581000000006</v>
      </c>
      <c r="AA10" s="1">
        <f t="shared" si="16"/>
        <v>64.946374000000006</v>
      </c>
      <c r="AB10" s="1">
        <f t="shared" si="17"/>
        <v>335.93221800000003</v>
      </c>
      <c r="AC10" s="1">
        <f t="shared" si="18"/>
        <v>-2.3403882200844572</v>
      </c>
      <c r="AD10" s="1">
        <f t="shared" si="19"/>
        <v>-6.1726962813060595</v>
      </c>
      <c r="AE10" s="1">
        <f t="shared" si="20"/>
        <v>20.181347718693942</v>
      </c>
      <c r="AF10" s="1">
        <f t="shared" si="21"/>
        <v>2.1853200307376732</v>
      </c>
      <c r="AG10" s="1">
        <f t="shared" si="22"/>
        <v>44.366763056821341</v>
      </c>
      <c r="AH10" s="1">
        <f t="shared" si="23"/>
        <v>-10.286072014015978</v>
      </c>
      <c r="AI10" s="1">
        <f t="shared" si="24"/>
        <v>-2.3062531137611773</v>
      </c>
      <c r="AJ10" s="1">
        <f t="shared" si="25"/>
        <v>-1</v>
      </c>
      <c r="AK10" s="1">
        <v>12</v>
      </c>
      <c r="AL10" s="4">
        <f>'Federstärke 60 GR DE'!A10</f>
        <v>19</v>
      </c>
      <c r="AM10" s="1">
        <f t="shared" si="26"/>
        <v>293.66719251674613</v>
      </c>
      <c r="AN10" s="1">
        <f t="shared" si="1"/>
        <v>-687.29523799146716</v>
      </c>
      <c r="AO10" s="1">
        <f t="shared" si="27"/>
        <v>-363.32490311767464</v>
      </c>
      <c r="AP10" s="1">
        <f t="shared" si="28"/>
        <v>2494.5356661168839</v>
      </c>
      <c r="AQ10" s="1">
        <f t="shared" si="29"/>
        <v>2131.2107629992092</v>
      </c>
      <c r="AR10" s="1">
        <f t="shared" si="30"/>
        <v>2818.5060009906765</v>
      </c>
      <c r="AT10" s="1">
        <f t="shared" si="31"/>
        <v>317.95828605156902</v>
      </c>
      <c r="AU10" s="1">
        <f t="shared" si="32"/>
        <v>-744.14582715333631</v>
      </c>
      <c r="AV10" s="1">
        <f t="shared" si="33"/>
        <v>2875.3565901525453</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45.196289999999998</v>
      </c>
      <c r="Z11" s="1">
        <f t="shared" si="15"/>
        <v>370.49189999999999</v>
      </c>
      <c r="AA11" s="1">
        <f t="shared" si="16"/>
        <v>70.944800000000001</v>
      </c>
      <c r="AB11" s="1">
        <f t="shared" si="17"/>
        <v>335.53305399999994</v>
      </c>
      <c r="AC11" s="1">
        <f t="shared" si="18"/>
        <v>1.9285283991998563</v>
      </c>
      <c r="AD11" s="1">
        <f t="shared" si="19"/>
        <v>2.1174780174550207</v>
      </c>
      <c r="AE11" s="1">
        <f t="shared" si="20"/>
        <v>27.865988017455024</v>
      </c>
      <c r="AF11" s="1">
        <f t="shared" si="21"/>
        <v>2.151557820575873</v>
      </c>
      <c r="AG11" s="1">
        <f t="shared" si="22"/>
        <v>43.334347050180966</v>
      </c>
      <c r="AH11" s="1">
        <f t="shared" si="23"/>
        <v>-0.83133951505912407</v>
      </c>
      <c r="AI11" s="1">
        <f t="shared" si="24"/>
        <v>1.9115238988117911</v>
      </c>
      <c r="AJ11" s="1">
        <f t="shared" si="25"/>
        <v>1</v>
      </c>
      <c r="AK11" s="1" t="s">
        <v>34</v>
      </c>
      <c r="AM11" s="1">
        <f t="shared" si="26"/>
        <v>293.86648603389534</v>
      </c>
      <c r="AN11" s="1">
        <f t="shared" si="1"/>
        <v>566.72986388943514</v>
      </c>
      <c r="AO11" s="1">
        <f t="shared" si="27"/>
        <v>124.63475610740252</v>
      </c>
      <c r="AP11" s="1">
        <f t="shared" si="28"/>
        <v>3444.4033148855465</v>
      </c>
      <c r="AQ11" s="1">
        <f t="shared" si="29"/>
        <v>3569.0380709929491</v>
      </c>
      <c r="AR11" s="1">
        <f t="shared" si="30"/>
        <v>3002.3082071035142</v>
      </c>
      <c r="AT11" s="1">
        <f t="shared" si="31"/>
        <v>318.22080279716329</v>
      </c>
      <c r="AU11" s="1">
        <f t="shared" si="32"/>
        <v>613.69785541050646</v>
      </c>
      <c r="AV11" s="1">
        <f t="shared" si="33"/>
        <v>2955.3402155824424</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f>-17.5/50</f>
        <v>-0.35</v>
      </c>
      <c r="T12" s="1">
        <f t="shared" si="12"/>
        <v>-118.5812</v>
      </c>
      <c r="U12" s="1">
        <f t="shared" si="13"/>
        <v>23.697000000000006</v>
      </c>
      <c r="X12" s="1">
        <f t="shared" si="0"/>
        <v>76.245517969517394</v>
      </c>
      <c r="Y12" s="1">
        <f t="shared" si="14"/>
        <v>51.705240000000018</v>
      </c>
      <c r="Z12" s="1">
        <f t="shared" si="15"/>
        <v>370.39149999999995</v>
      </c>
      <c r="AA12" s="1">
        <f t="shared" si="16"/>
        <v>76.839540000000014</v>
      </c>
      <c r="AB12" s="1">
        <f t="shared" si="17"/>
        <v>334.98962399999999</v>
      </c>
      <c r="AC12" s="1">
        <f t="shared" si="18"/>
        <v>6.156693796893312</v>
      </c>
      <c r="AD12" s="1">
        <f t="shared" si="19"/>
        <v>10.66043284245724</v>
      </c>
      <c r="AE12" s="1">
        <f t="shared" si="20"/>
        <v>35.794732842457236</v>
      </c>
      <c r="AF12" s="1">
        <f t="shared" si="21"/>
        <v>2.1108697615050205</v>
      </c>
      <c r="AG12" s="1">
        <f t="shared" si="22"/>
        <v>41.631281854517255</v>
      </c>
      <c r="AH12" s="1">
        <f t="shared" si="23"/>
        <v>8.3657529221890545</v>
      </c>
      <c r="AI12" s="1">
        <f t="shared" si="24"/>
        <v>6.1286969201057158</v>
      </c>
      <c r="AJ12" s="1">
        <f t="shared" si="25"/>
        <v>1</v>
      </c>
      <c r="AK12" s="1" t="s">
        <v>37</v>
      </c>
      <c r="AM12" s="1">
        <f t="shared" si="26"/>
        <v>294.48348342669124</v>
      </c>
      <c r="AN12" s="1">
        <f t="shared" si="1"/>
        <v>1813.0446357006444</v>
      </c>
      <c r="AO12" s="1">
        <f t="shared" si="27"/>
        <v>627.47307710703319</v>
      </c>
      <c r="AP12" s="1">
        <f t="shared" si="28"/>
        <v>4424.4437477247702</v>
      </c>
      <c r="AQ12" s="1">
        <f t="shared" si="29"/>
        <v>5051.9168248318038</v>
      </c>
      <c r="AR12" s="1">
        <f t="shared" si="30"/>
        <v>3238.8721891311593</v>
      </c>
      <c r="AT12" s="1">
        <f t="shared" si="31"/>
        <v>319.03353443998759</v>
      </c>
      <c r="AU12" s="1">
        <f t="shared" si="32"/>
        <v>1964.1917824876205</v>
      </c>
      <c r="AV12" s="1">
        <f t="shared" si="33"/>
        <v>3087.7250423441833</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58.135419999999996</v>
      </c>
      <c r="Z13" s="1">
        <f t="shared" si="15"/>
        <v>370.15658999999999</v>
      </c>
      <c r="AA13" s="1">
        <f t="shared" si="16"/>
        <v>82.648086000000006</v>
      </c>
      <c r="AB13" s="1">
        <f t="shared" si="17"/>
        <v>334.32023199999998</v>
      </c>
      <c r="AC13" s="1">
        <f t="shared" si="18"/>
        <v>10.457157226361314</v>
      </c>
      <c r="AD13" s="1">
        <f t="shared" si="19"/>
        <v>19.418493337982376</v>
      </c>
      <c r="AE13" s="1">
        <f t="shared" si="20"/>
        <v>43.931159337982386</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295.45353960993225</v>
      </c>
      <c r="AN13" s="1">
        <f t="shared" si="1"/>
        <v>3089.6041167860317</v>
      </c>
      <c r="AO13" s="1">
        <f t="shared" si="27"/>
        <v>1142.9725178736426</v>
      </c>
      <c r="AP13" s="1">
        <f t="shared" si="28"/>
        <v>5430.154881130652</v>
      </c>
      <c r="AQ13" s="1">
        <f t="shared" si="29"/>
        <v>6573.1273990042946</v>
      </c>
      <c r="AR13" s="1">
        <f t="shared" si="30"/>
        <v>3483.5232822182629</v>
      </c>
      <c r="AT13" s="1">
        <f t="shared" si="31"/>
        <v>320.31132809785845</v>
      </c>
      <c r="AU13" s="1">
        <f t="shared" si="32"/>
        <v>3349.5459193039105</v>
      </c>
      <c r="AV13" s="1">
        <f t="shared" si="33"/>
        <v>3223.5814797003841</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f>-366/50</f>
        <v>-7.32</v>
      </c>
      <c r="T14" s="1">
        <f t="shared" si="12"/>
        <v>-117.8176</v>
      </c>
      <c r="U14" s="1">
        <f t="shared" si="13"/>
        <v>29.216200000000001</v>
      </c>
      <c r="X14" s="1">
        <f t="shared" si="0"/>
        <v>76.682230094070675</v>
      </c>
      <c r="Y14" s="1">
        <f t="shared" si="14"/>
        <v>64.472920000000016</v>
      </c>
      <c r="Z14" s="1">
        <f t="shared" si="15"/>
        <v>369.76216000000005</v>
      </c>
      <c r="AA14" s="1">
        <f t="shared" si="16"/>
        <v>88.356504000000001</v>
      </c>
      <c r="AB14" s="1">
        <f t="shared" si="17"/>
        <v>333.50355200000001</v>
      </c>
      <c r="AC14" s="1">
        <f t="shared" si="18"/>
        <v>14.7463117178325</v>
      </c>
      <c r="AD14" s="1">
        <f t="shared" si="19"/>
        <v>28.334621038542252</v>
      </c>
      <c r="AE14" s="1">
        <f t="shared" si="20"/>
        <v>52.218205038542237</v>
      </c>
      <c r="AF14" s="1">
        <f t="shared" si="21"/>
        <v>2.0126064270459851</v>
      </c>
      <c r="AG14" s="1">
        <f t="shared" si="22"/>
        <v>36.473638952770102</v>
      </c>
      <c r="AH14" s="1">
        <f t="shared" si="23"/>
        <v>25.706616912517212</v>
      </c>
      <c r="AI14" s="1">
        <f t="shared" si="24"/>
        <v>14.742498308282444</v>
      </c>
      <c r="AJ14" s="1">
        <f t="shared" si="25"/>
        <v>1</v>
      </c>
      <c r="AK14" s="1">
        <f>(AL16+AL14*AK16)</f>
        <v>339.2</v>
      </c>
      <c r="AL14" s="4">
        <f>'Federstärke 60 GR DE'!I31</f>
        <v>36</v>
      </c>
      <c r="AM14" s="1">
        <f t="shared" si="26"/>
        <v>296.82757942644344</v>
      </c>
      <c r="AN14" s="1">
        <f t="shared" si="1"/>
        <v>4377.1120126720198</v>
      </c>
      <c r="AO14" s="1">
        <f t="shared" si="27"/>
        <v>1667.7757943285969</v>
      </c>
      <c r="AP14" s="1">
        <f t="shared" si="28"/>
        <v>6454.4834519940532</v>
      </c>
      <c r="AQ14" s="1">
        <f t="shared" si="29"/>
        <v>8122.2592463226501</v>
      </c>
      <c r="AR14" s="1">
        <f t="shared" si="30"/>
        <v>3745.1472336506304</v>
      </c>
      <c r="AT14" s="1">
        <f t="shared" si="31"/>
        <v>322.1212638454291</v>
      </c>
      <c r="AU14" s="1">
        <f t="shared" si="32"/>
        <v>4750.1005676068653</v>
      </c>
      <c r="AV14" s="1">
        <f t="shared" si="33"/>
        <v>3372.1586787157848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70.723389999999995</v>
      </c>
      <c r="Z15" s="1">
        <f t="shared" si="15"/>
        <v>369.21153000000004</v>
      </c>
      <c r="AA15" s="1">
        <f t="shared" si="16"/>
        <v>93.971062000000003</v>
      </c>
      <c r="AB15" s="1">
        <f t="shared" si="17"/>
        <v>332.54229400000003</v>
      </c>
      <c r="AC15" s="1">
        <f t="shared" si="18"/>
        <v>18.882981912282986</v>
      </c>
      <c r="AD15" s="1">
        <f t="shared" si="19"/>
        <v>37.393183831532312</v>
      </c>
      <c r="AE15" s="1">
        <f t="shared" si="20"/>
        <v>60.640855831532321</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298.58964302152543</v>
      </c>
      <c r="AN15" s="1">
        <f t="shared" si="1"/>
        <v>5638.262828370498</v>
      </c>
      <c r="AO15" s="1">
        <f t="shared" si="27"/>
        <v>2200.9628003239918</v>
      </c>
      <c r="AP15" s="1">
        <f t="shared" si="28"/>
        <v>7495.5736259123851</v>
      </c>
      <c r="AQ15" s="1">
        <f t="shared" si="29"/>
        <v>9696.5364262363764</v>
      </c>
      <c r="AR15" s="1">
        <f t="shared" si="30"/>
        <v>4058.2735978658784</v>
      </c>
      <c r="AT15" s="1">
        <f t="shared" si="31"/>
        <v>324.44231877550368</v>
      </c>
      <c r="AU15" s="1">
        <f t="shared" si="32"/>
        <v>6126.4384370169864</v>
      </c>
      <c r="AV15" s="1">
        <f t="shared" si="33"/>
        <v>3570.09798921939</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76.905470000000008</v>
      </c>
      <c r="Z16" s="1">
        <f t="shared" si="15"/>
        <v>368.50340000000006</v>
      </c>
      <c r="AA16" s="1">
        <f t="shared" si="16"/>
        <v>99.509180000000001</v>
      </c>
      <c r="AB16" s="1">
        <f t="shared" si="17"/>
        <v>331.433922</v>
      </c>
      <c r="AC16" s="1">
        <f t="shared" si="18"/>
        <v>22.956688615896635</v>
      </c>
      <c r="AD16" s="1">
        <f t="shared" si="19"/>
        <v>46.351006061805087</v>
      </c>
      <c r="AE16" s="1">
        <f t="shared" si="20"/>
        <v>68.954716061805073</v>
      </c>
      <c r="AF16" s="1">
        <f t="shared" si="21"/>
        <v>1.8965219402512459</v>
      </c>
      <c r="AG16" s="1">
        <f t="shared" si="22"/>
        <v>29.496165899673841</v>
      </c>
      <c r="AH16" s="1">
        <f t="shared" si="23"/>
        <v>41.296238543786572</v>
      </c>
      <c r="AI16" s="1">
        <f t="shared" si="24"/>
        <v>22.932281994361148</v>
      </c>
      <c r="AJ16" s="1">
        <f t="shared" si="25"/>
        <v>1</v>
      </c>
      <c r="AK16" s="1">
        <f>'Federstärke 60 GR'!H31</f>
        <v>7.2</v>
      </c>
      <c r="AL16" s="1">
        <f>'Federstärke 60 GR'!G31</f>
        <v>80</v>
      </c>
      <c r="AM16" s="1">
        <f t="shared" si="26"/>
        <v>300.72428078687255</v>
      </c>
      <c r="AN16" s="1">
        <f t="shared" si="1"/>
        <v>6903.6336732637001</v>
      </c>
      <c r="AO16" s="1">
        <f t="shared" si="27"/>
        <v>2728.2202167978476</v>
      </c>
      <c r="AP16" s="1">
        <f t="shared" si="28"/>
        <v>8523.2166335354796</v>
      </c>
      <c r="AQ16" s="1">
        <f t="shared" si="29"/>
        <v>11251.436850333328</v>
      </c>
      <c r="AR16" s="1">
        <f t="shared" si="30"/>
        <v>4347.803177069628</v>
      </c>
      <c r="AT16" s="1">
        <f t="shared" si="31"/>
        <v>327.25414209618896</v>
      </c>
      <c r="AU16" s="1">
        <f t="shared" si="32"/>
        <v>7512.6714383646004</v>
      </c>
      <c r="AV16" s="1">
        <f t="shared" si="33"/>
        <v>3738.7654119687277</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83.010169999999988</v>
      </c>
      <c r="Z17" s="1">
        <f t="shared" si="15"/>
        <v>367.64438999999999</v>
      </c>
      <c r="AA17" s="1">
        <f t="shared" si="16"/>
        <v>104.963706</v>
      </c>
      <c r="AB17" s="1">
        <f t="shared" si="17"/>
        <v>330.18568199999999</v>
      </c>
      <c r="AC17" s="1">
        <f t="shared" si="18"/>
        <v>26.95109187200061</v>
      </c>
      <c r="AD17" s="1">
        <f t="shared" si="19"/>
        <v>55.393833580159978</v>
      </c>
      <c r="AE17" s="1">
        <f t="shared" si="20"/>
        <v>77.347369580159992</v>
      </c>
      <c r="AF17" s="1">
        <f t="shared" si="21"/>
        <v>1.8335914379116656</v>
      </c>
      <c r="AG17" s="1">
        <f t="shared" si="22"/>
        <v>25.490003170219822</v>
      </c>
      <c r="AH17" s="1">
        <f t="shared" si="23"/>
        <v>48.369019076241671</v>
      </c>
      <c r="AI17" s="1">
        <f t="shared" si="24"/>
        <v>26.867081345106637</v>
      </c>
      <c r="AJ17" s="1">
        <f t="shared" si="25"/>
        <v>1</v>
      </c>
      <c r="AL17" s="1" t="s">
        <v>46</v>
      </c>
      <c r="AM17" s="1">
        <f t="shared" si="26"/>
        <v>303.21453413783598</v>
      </c>
      <c r="AN17" s="1">
        <f t="shared" si="1"/>
        <v>8171.9627664746831</v>
      </c>
      <c r="AO17" s="1">
        <f t="shared" si="27"/>
        <v>3260.4810445282164</v>
      </c>
      <c r="AP17" s="1">
        <f t="shared" si="28"/>
        <v>9560.5989643252578</v>
      </c>
      <c r="AQ17" s="1">
        <f t="shared" si="29"/>
        <v>12821.080008853474</v>
      </c>
      <c r="AR17" s="1">
        <f t="shared" si="30"/>
        <v>4649.1172423787912</v>
      </c>
      <c r="AT17" s="1">
        <f t="shared" si="31"/>
        <v>330.5343953364922</v>
      </c>
      <c r="AU17" s="1">
        <f t="shared" si="32"/>
        <v>8908.2628555699721</v>
      </c>
      <c r="AV17" s="1">
        <f t="shared" si="33"/>
        <v>3912.8171532835022</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89.043190000000024</v>
      </c>
      <c r="Z18" s="1">
        <f t="shared" si="15"/>
        <v>366.61985999999996</v>
      </c>
      <c r="AA18" s="1">
        <f t="shared" si="16"/>
        <v>110.33910400000002</v>
      </c>
      <c r="AB18" s="1">
        <f t="shared" si="17"/>
        <v>328.784154</v>
      </c>
      <c r="AC18" s="1">
        <f t="shared" si="18"/>
        <v>30.760732670203716</v>
      </c>
      <c r="AD18" s="1">
        <f t="shared" si="19"/>
        <v>64.263938168494121</v>
      </c>
      <c r="AE18" s="1">
        <f t="shared" si="20"/>
        <v>85.559852168494103</v>
      </c>
      <c r="AF18" s="1">
        <f t="shared" si="21"/>
        <v>1.7700917453360698</v>
      </c>
      <c r="AG18" s="1">
        <f t="shared" si="22"/>
        <v>21.380230282836834</v>
      </c>
      <c r="AH18" s="1">
        <f t="shared" si="23"/>
        <v>54.959243854068127</v>
      </c>
      <c r="AI18" s="1">
        <f t="shared" si="24"/>
        <v>30.572362141637363</v>
      </c>
      <c r="AJ18" s="1">
        <f t="shared" si="25"/>
        <v>1</v>
      </c>
      <c r="AK18" s="1" t="s">
        <v>47</v>
      </c>
      <c r="AL18" s="4" t="str">
        <f>'Federstärke 60 GR DE'!A22</f>
        <v>Feder</v>
      </c>
      <c r="AM18" s="1">
        <f t="shared" si="26"/>
        <v>306.07704861098802</v>
      </c>
      <c r="AN18" s="1">
        <f t="shared" si="1"/>
        <v>9415.1542688075497</v>
      </c>
      <c r="AO18" s="1">
        <f t="shared" si="27"/>
        <v>3782.5754005975641</v>
      </c>
      <c r="AP18" s="1">
        <f t="shared" si="28"/>
        <v>10575.711087138885</v>
      </c>
      <c r="AQ18" s="1">
        <f t="shared" si="29"/>
        <v>14358.286487736448</v>
      </c>
      <c r="AR18" s="1">
        <f t="shared" si="30"/>
        <v>4943.1322189288985</v>
      </c>
      <c r="AT18" s="1">
        <f t="shared" si="31"/>
        <v>334.30500460897417</v>
      </c>
      <c r="AU18" s="1">
        <f t="shared" si="32"/>
        <v>10283.466877087876</v>
      </c>
      <c r="AV18" s="1">
        <f t="shared" si="33"/>
        <v>4074.8196106485721</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95.008480000000006</v>
      </c>
      <c r="Z19" s="1">
        <f t="shared" si="15"/>
        <v>365.45177000000001</v>
      </c>
      <c r="AA19" s="1">
        <f t="shared" si="16"/>
        <v>115.641178</v>
      </c>
      <c r="AB19" s="1">
        <f t="shared" si="17"/>
        <v>327.24946800000004</v>
      </c>
      <c r="AC19" s="1">
        <f t="shared" si="18"/>
        <v>34.513402433450523</v>
      </c>
      <c r="AD19" s="1">
        <f t="shared" si="19"/>
        <v>73.088963495173161</v>
      </c>
      <c r="AE19" s="1">
        <f t="shared" si="20"/>
        <v>93.721661495173151</v>
      </c>
      <c r="AF19" s="1">
        <f t="shared" si="21"/>
        <v>1.7047043281169609</v>
      </c>
      <c r="AG19" s="1">
        <f t="shared" si="22"/>
        <v>17.057900676788421</v>
      </c>
      <c r="AH19" s="1">
        <f t="shared" si="23"/>
        <v>61.05767929285274</v>
      </c>
      <c r="AI19" s="1">
        <f t="shared" si="24"/>
        <v>34.169279171119115</v>
      </c>
      <c r="AJ19" s="1">
        <f t="shared" si="25"/>
        <v>1</v>
      </c>
      <c r="AK19" s="1" t="s">
        <v>35</v>
      </c>
      <c r="AM19" s="1">
        <f t="shared" si="26"/>
        <v>309.26186145111683</v>
      </c>
      <c r="AN19" s="1">
        <f t="shared" si="1"/>
        <v>10673.679081580414</v>
      </c>
      <c r="AO19" s="1">
        <f t="shared" si="27"/>
        <v>4302.0163913258921</v>
      </c>
      <c r="AP19" s="1">
        <f t="shared" si="28"/>
        <v>11584.559690772374</v>
      </c>
      <c r="AQ19" s="1">
        <f t="shared" si="29"/>
        <v>15886.576082098265</v>
      </c>
      <c r="AR19" s="1">
        <f t="shared" si="30"/>
        <v>5212.8970005178508</v>
      </c>
      <c r="AT19" s="1">
        <f t="shared" si="31"/>
        <v>338.50015713614584</v>
      </c>
      <c r="AU19" s="1">
        <f t="shared" si="32"/>
        <v>11682.792147026041</v>
      </c>
      <c r="AV19" s="1">
        <f t="shared" si="33"/>
        <v>4203.7839350722243</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-((645.5+65)-AL8/2)/50</f>
        <v>-6.71</v>
      </c>
      <c r="T20" s="1">
        <f t="shared" si="12"/>
        <v>-115.9816</v>
      </c>
      <c r="U20" s="1">
        <f t="shared" si="13"/>
        <v>44.497199999999999</v>
      </c>
      <c r="X20" s="1">
        <f t="shared" si="0"/>
        <v>79.657106314502784</v>
      </c>
      <c r="Y20" s="1">
        <f t="shared" si="14"/>
        <v>100.90377000000001</v>
      </c>
      <c r="Z20" s="1">
        <f t="shared" si="15"/>
        <v>364.12081000000001</v>
      </c>
      <c r="AA20" s="1">
        <f t="shared" si="16"/>
        <v>120.86641399999999</v>
      </c>
      <c r="AB20" s="1">
        <f t="shared" si="17"/>
        <v>325.56476199999997</v>
      </c>
      <c r="AC20" s="1">
        <f t="shared" si="18"/>
        <v>38.096236049189962</v>
      </c>
      <c r="AD20" s="1">
        <f t="shared" si="19"/>
        <v>81.786540187426212</v>
      </c>
      <c r="AE20" s="1">
        <f t="shared" si="20"/>
        <v>101.7491841874262</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312.79552502723482</v>
      </c>
      <c r="AN20" s="1">
        <f t="shared" si="1"/>
        <v>11916.332156567843</v>
      </c>
      <c r="AO20" s="1">
        <f t="shared" si="27"/>
        <v>4813.9557554319072</v>
      </c>
      <c r="AP20" s="1">
        <f t="shared" si="28"/>
        <v>12576.809660671004</v>
      </c>
      <c r="AQ20" s="1">
        <f t="shared" si="29"/>
        <v>17390.765416102913</v>
      </c>
      <c r="AR20" s="1">
        <f t="shared" si="30"/>
        <v>5474.4332595350697</v>
      </c>
      <c r="AT20" s="1">
        <f t="shared" si="31"/>
        <v>343.15482867437231</v>
      </c>
      <c r="AU20" s="1">
        <f t="shared" si="32"/>
        <v>13072.907354598228</v>
      </c>
      <c r="AV20" s="1">
        <f t="shared" si="33"/>
        <v>4317.8580615046849</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106.73335999999999</v>
      </c>
      <c r="Z21" s="1">
        <f t="shared" si="15"/>
        <v>362.64161999999999</v>
      </c>
      <c r="AA21" s="1">
        <f t="shared" si="16"/>
        <v>126.02034799999998</v>
      </c>
      <c r="AB21" s="1">
        <f t="shared" si="17"/>
        <v>323.74345599999998</v>
      </c>
      <c r="AC21" s="1">
        <f t="shared" si="18"/>
        <v>41.344042347069497</v>
      </c>
      <c r="AD21" s="1">
        <f t="shared" si="19"/>
        <v>90.324969742381782</v>
      </c>
      <c r="AE21" s="1">
        <f t="shared" si="20"/>
        <v>109.61195774238178</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316.64284244861381</v>
      </c>
      <c r="AN21" s="1">
        <f t="shared" si="1"/>
        <v>13091.295087091943</v>
      </c>
      <c r="AO21" s="1">
        <f t="shared" si="27"/>
        <v>5316.5277190365914</v>
      </c>
      <c r="AP21" s="1">
        <f t="shared" si="28"/>
        <v>13548.695648704845</v>
      </c>
      <c r="AQ21" s="1">
        <f t="shared" si="29"/>
        <v>18865.223367741437</v>
      </c>
      <c r="AR21" s="1">
        <f t="shared" si="30"/>
        <v>5773.9282806494939</v>
      </c>
      <c r="AS21" s="1"/>
      <c r="AT21" s="1">
        <f t="shared" si="31"/>
        <v>348.22265658556501</v>
      </c>
      <c r="AU21" s="1">
        <f t="shared" si="32"/>
        <v>14396.932260082638</v>
      </c>
      <c r="AV21" s="1">
        <f t="shared" si="33"/>
        <v>4468.2911076587989</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112.50557000000001</v>
      </c>
      <c r="Z22" s="1">
        <f t="shared" si="15"/>
        <v>361.01655</v>
      </c>
      <c r="AA22" s="1">
        <f t="shared" si="16"/>
        <v>131.11069000000001</v>
      </c>
      <c r="AB22" s="1">
        <f t="shared" si="17"/>
        <v>321.78728199999995</v>
      </c>
      <c r="AC22" s="1">
        <f t="shared" si="18"/>
        <v>44.552480446388628</v>
      </c>
      <c r="AD22" s="1">
        <f t="shared" si="19"/>
        <v>98.652260000341442</v>
      </c>
      <c r="AE22" s="1">
        <f t="shared" si="20"/>
        <v>117.25738000034144</v>
      </c>
      <c r="AF22" s="1">
        <f t="shared" si="21"/>
        <v>1.5081860629728174</v>
      </c>
      <c r="AG22" s="1">
        <f t="shared" si="22"/>
        <v>3.8633407621896225</v>
      </c>
      <c r="AH22" s="1">
        <f t="shared" si="23"/>
        <v>76.596445415790399</v>
      </c>
      <c r="AI22" s="1">
        <f t="shared" si="24"/>
        <v>43.418015023262697</v>
      </c>
      <c r="AJ22" s="1">
        <f t="shared" si="25"/>
        <v>1</v>
      </c>
      <c r="AK22" s="1">
        <v>2.7</v>
      </c>
      <c r="AM22" s="1">
        <f t="shared" si="26"/>
        <v>320.7799701836164</v>
      </c>
      <c r="AN22" s="1">
        <f t="shared" si="1"/>
        <v>14291.543349198697</v>
      </c>
      <c r="AO22" s="1">
        <f t="shared" si="27"/>
        <v>5806.6720236200972</v>
      </c>
      <c r="AP22" s="1">
        <f t="shared" si="28"/>
        <v>14493.715712322208</v>
      </c>
      <c r="AQ22" s="1">
        <f t="shared" si="29"/>
        <v>20300.387735942306</v>
      </c>
      <c r="AR22" s="1">
        <f t="shared" si="30"/>
        <v>6008.844386743609</v>
      </c>
      <c r="AT22" s="1">
        <f t="shared" si="31"/>
        <v>353.67223329350946</v>
      </c>
      <c r="AU22" s="1">
        <f t="shared" si="32"/>
        <v>15756.975258239678</v>
      </c>
      <c r="AV22" s="1">
        <f t="shared" si="33"/>
        <v>4543.4124777026282</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118.21176</v>
      </c>
      <c r="Z23" s="1">
        <f t="shared" si="15"/>
        <v>359.24790000000007</v>
      </c>
      <c r="AA23" s="1">
        <f t="shared" si="16"/>
        <v>136.13002</v>
      </c>
      <c r="AB23" s="1">
        <f t="shared" si="17"/>
        <v>319.69977600000004</v>
      </c>
      <c r="AC23" s="1">
        <f t="shared" si="18"/>
        <v>47.647197533175252</v>
      </c>
      <c r="AD23" s="1">
        <f t="shared" si="19"/>
        <v>106.91462626873221</v>
      </c>
      <c r="AE23" s="1">
        <f t="shared" si="20"/>
        <v>124.83288626873221</v>
      </c>
      <c r="AF23" s="1">
        <f t="shared" si="21"/>
        <v>1.4426383680132306</v>
      </c>
      <c r="AG23" s="1">
        <f t="shared" si="22"/>
        <v>-0.58776309617222466</v>
      </c>
      <c r="AH23" s="1">
        <f t="shared" si="23"/>
        <v>80.902184072398512</v>
      </c>
      <c r="AI23" s="1">
        <f t="shared" si="24"/>
        <v>46.141138479306385</v>
      </c>
      <c r="AJ23" s="1">
        <f t="shared" si="25"/>
        <v>1</v>
      </c>
      <c r="AM23" s="1">
        <f t="shared" si="26"/>
        <v>325.2055197313469</v>
      </c>
      <c r="AN23" s="1">
        <f t="shared" si="1"/>
        <v>15495.131637518407</v>
      </c>
      <c r="AO23" s="1">
        <f t="shared" si="27"/>
        <v>6292.9949021775774</v>
      </c>
      <c r="AP23" s="1">
        <f t="shared" si="28"/>
        <v>15430.093740132916</v>
      </c>
      <c r="AQ23" s="1">
        <f t="shared" si="29"/>
        <v>21723.088642310493</v>
      </c>
      <c r="AR23" s="1">
        <f t="shared" si="30"/>
        <v>6227.9570047920861</v>
      </c>
      <c r="AT23" s="1">
        <f t="shared" si="31"/>
        <v>359.50172981379296</v>
      </c>
      <c r="AU23" s="1">
        <f t="shared" si="32"/>
        <v>17129.249933955991</v>
      </c>
      <c r="AV23" s="1">
        <f t="shared" si="33"/>
        <v>4593.8387083545022</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123.86060000000001</v>
      </c>
      <c r="Z24" s="1">
        <f t="shared" si="15"/>
        <v>357.33070000000004</v>
      </c>
      <c r="AA24" s="1">
        <f t="shared" si="16"/>
        <v>141.08578</v>
      </c>
      <c r="AB24" s="1">
        <f t="shared" si="17"/>
        <v>317.47595999999999</v>
      </c>
      <c r="AC24" s="1">
        <f t="shared" si="18"/>
        <v>50.650849537725847</v>
      </c>
      <c r="AD24" s="1">
        <f t="shared" si="19"/>
        <v>114.97899870670935</v>
      </c>
      <c r="AE24" s="1">
        <f t="shared" si="20"/>
        <v>132.20417870670934</v>
      </c>
      <c r="AF24" s="1">
        <f t="shared" si="21"/>
        <v>1.378144598530697</v>
      </c>
      <c r="AG24" s="1">
        <f t="shared" si="22"/>
        <v>-4.9656569430887885</v>
      </c>
      <c r="AH24" s="1">
        <f t="shared" si="23"/>
        <v>84.822597012121761</v>
      </c>
      <c r="AI24" s="1">
        <f t="shared" si="24"/>
        <v>48.721268438212526</v>
      </c>
      <c r="AJ24" s="1">
        <f t="shared" si="25"/>
        <v>1</v>
      </c>
      <c r="AK24" s="1" t="s">
        <v>48</v>
      </c>
      <c r="AM24" s="1">
        <f t="shared" si="26"/>
        <v>329.91267085999482</v>
      </c>
      <c r="AN24" s="1">
        <f t="shared" si="1"/>
        <v>16710.357052318868</v>
      </c>
      <c r="AO24" s="1">
        <f t="shared" si="27"/>
        <v>6767.6638638769118</v>
      </c>
      <c r="AP24" s="1">
        <f t="shared" si="28"/>
        <v>16341.229713221517</v>
      </c>
      <c r="AQ24" s="1">
        <f t="shared" si="29"/>
        <v>23108.893577098428</v>
      </c>
      <c r="AR24" s="1">
        <f t="shared" si="30"/>
        <v>6398.5365247795598</v>
      </c>
      <c r="AT24" s="1">
        <f t="shared" si="31"/>
        <v>365.70216228640493</v>
      </c>
      <c r="AU24" s="1">
        <f t="shared" si="32"/>
        <v>18523.125197589696</v>
      </c>
      <c r="AV24" s="1">
        <f t="shared" si="33"/>
        <v>4585.7683795087323</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129.45374000000001</v>
      </c>
      <c r="Z25" s="1">
        <f t="shared" si="15"/>
        <v>355.27527000000003</v>
      </c>
      <c r="AA25" s="1">
        <f t="shared" si="16"/>
        <v>145.98023799999999</v>
      </c>
      <c r="AB25" s="1">
        <f t="shared" si="17"/>
        <v>315.12554399999999</v>
      </c>
      <c r="AC25" s="1">
        <f t="shared" si="18"/>
        <v>53.359874672889738</v>
      </c>
      <c r="AD25" s="1">
        <f t="shared" si="19"/>
        <v>122.88365250971876</v>
      </c>
      <c r="AE25" s="1">
        <f t="shared" si="20"/>
        <v>139.41015050971873</v>
      </c>
      <c r="AF25" s="1">
        <f t="shared" si="21"/>
        <v>1.3152235988706549</v>
      </c>
      <c r="AG25" s="1">
        <f t="shared" si="22"/>
        <v>-9.2313196164826223</v>
      </c>
      <c r="AH25" s="1">
        <f t="shared" si="23"/>
        <v>88.393520294824441</v>
      </c>
      <c r="AI25" s="1">
        <f t="shared" si="24"/>
        <v>50.966574914867607</v>
      </c>
      <c r="AJ25" s="1">
        <f t="shared" si="25"/>
        <v>1</v>
      </c>
      <c r="AK25" s="1" t="s">
        <v>35</v>
      </c>
      <c r="AM25" s="1">
        <f t="shared" si="26"/>
        <v>334.87501890700605</v>
      </c>
      <c r="AN25" s="1">
        <f t="shared" si="1"/>
        <v>17868.889039959424</v>
      </c>
      <c r="AO25" s="1">
        <f t="shared" si="27"/>
        <v>7232.9317867220461</v>
      </c>
      <c r="AP25" s="1">
        <f t="shared" si="28"/>
        <v>17231.931063904296</v>
      </c>
      <c r="AQ25" s="1">
        <f t="shared" si="29"/>
        <v>24464.862850626341</v>
      </c>
      <c r="AR25" s="1">
        <f t="shared" si="30"/>
        <v>6595.9738106669174</v>
      </c>
      <c r="AT25" s="1">
        <f t="shared" si="31"/>
        <v>372.23874951935602</v>
      </c>
      <c r="AU25" s="1">
        <f t="shared" si="32"/>
        <v>19862.613022746031</v>
      </c>
      <c r="AV25" s="1">
        <f t="shared" si="33"/>
        <v>4602.2498278803105</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134.98053999999999</v>
      </c>
      <c r="Z26" s="1">
        <f t="shared" si="15"/>
        <v>353.08190999999999</v>
      </c>
      <c r="AA26" s="1">
        <f t="shared" si="16"/>
        <v>150.80397399999998</v>
      </c>
      <c r="AB26" s="1">
        <f t="shared" si="17"/>
        <v>312.65006399999999</v>
      </c>
      <c r="AC26" s="1">
        <f t="shared" si="18"/>
        <v>55.859347088261046</v>
      </c>
      <c r="AD26" s="1">
        <f t="shared" si="19"/>
        <v>130.52942577227657</v>
      </c>
      <c r="AE26" s="1">
        <f t="shared" si="20"/>
        <v>146.35285977227656</v>
      </c>
      <c r="AF26" s="1">
        <f t="shared" si="21"/>
        <v>1.2549296461169923</v>
      </c>
      <c r="AG26" s="1">
        <f t="shared" si="22"/>
        <v>-13.291216596313589</v>
      </c>
      <c r="AH26" s="1">
        <f t="shared" si="23"/>
        <v>91.653009875991131</v>
      </c>
      <c r="AI26" s="1">
        <f t="shared" si="24"/>
        <v>52.966747625819394</v>
      </c>
      <c r="AJ26" s="1">
        <f t="shared" si="25"/>
        <v>1</v>
      </c>
      <c r="AK26" s="1">
        <v>40</v>
      </c>
      <c r="AM26" s="1">
        <f t="shared" si="26"/>
        <v>340.08098053324284</v>
      </c>
      <c r="AN26" s="1">
        <f t="shared" si="1"/>
        <v>18996.701529722559</v>
      </c>
      <c r="AO26" s="1">
        <f t="shared" si="27"/>
        <v>7682.9620009561986</v>
      </c>
      <c r="AP26" s="1">
        <f t="shared" si="28"/>
        <v>18090.091585012018</v>
      </c>
      <c r="AQ26" s="1">
        <f t="shared" si="29"/>
        <v>25773.053585968217</v>
      </c>
      <c r="AR26" s="1">
        <f t="shared" si="30"/>
        <v>6776.3520562456579</v>
      </c>
      <c r="AT26" s="1">
        <f t="shared" si="31"/>
        <v>379.09623351260149</v>
      </c>
      <c r="AU26" s="1">
        <f t="shared" si="32"/>
        <v>21176.068087632866</v>
      </c>
      <c r="AV26" s="1">
        <f t="shared" si="33"/>
        <v>4596.9854983353507</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140.44866999999999</v>
      </c>
      <c r="Z27" s="1">
        <f t="shared" si="15"/>
        <v>350.74765000000002</v>
      </c>
      <c r="AA27" s="1">
        <f t="shared" si="16"/>
        <v>155.56342999999998</v>
      </c>
      <c r="AB27" s="1">
        <f t="shared" si="17"/>
        <v>310.04654199999999</v>
      </c>
      <c r="AC27" s="1">
        <f t="shared" si="18"/>
        <v>58.411791783843817</v>
      </c>
      <c r="AD27" s="1">
        <f t="shared" si="19"/>
        <v>138.14776577914455</v>
      </c>
      <c r="AE27" s="1">
        <f t="shared" si="20"/>
        <v>153.26252577914454</v>
      </c>
      <c r="AF27" s="1">
        <f t="shared" si="21"/>
        <v>1.1935480861887537</v>
      </c>
      <c r="AG27" s="1">
        <f t="shared" si="22"/>
        <v>-17.440050092557414</v>
      </c>
      <c r="AH27" s="1">
        <f t="shared" si="23"/>
        <v>94.533410633922458</v>
      </c>
      <c r="AI27" s="1">
        <f t="shared" si="24"/>
        <v>54.974831897831855</v>
      </c>
      <c r="AJ27" s="1">
        <f t="shared" si="25"/>
        <v>1</v>
      </c>
      <c r="AK27" s="1" t="s">
        <v>36</v>
      </c>
      <c r="AM27" s="1">
        <f t="shared" si="26"/>
        <v>345.52794203552054</v>
      </c>
      <c r="AN27" s="1">
        <f t="shared" si="1"/>
        <v>20182.906205678883</v>
      </c>
      <c r="AO27" s="1">
        <f t="shared" si="27"/>
        <v>8131.3774937604485</v>
      </c>
      <c r="AP27" s="1">
        <f t="shared" si="28"/>
        <v>18944.167761456942</v>
      </c>
      <c r="AQ27" s="1">
        <f t="shared" si="29"/>
        <v>27075.545255217388</v>
      </c>
      <c r="AR27" s="1">
        <f t="shared" si="30"/>
        <v>6892.6390495385058</v>
      </c>
      <c r="AT27" s="1">
        <f t="shared" si="31"/>
        <v>386.27117140024302</v>
      </c>
      <c r="AU27" s="1">
        <f t="shared" si="32"/>
        <v>22562.791235932444</v>
      </c>
      <c r="AV27" s="1">
        <f t="shared" si="33"/>
        <v>4512.7540192849447</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145.86008000000001</v>
      </c>
      <c r="Z28" s="1">
        <f t="shared" si="15"/>
        <v>348.29445000000004</v>
      </c>
      <c r="AA28" s="1">
        <f t="shared" si="16"/>
        <v>160.26241000000002</v>
      </c>
      <c r="AB28" s="1">
        <f t="shared" si="17"/>
        <v>307.33510800000005</v>
      </c>
      <c r="AC28" s="1">
        <f t="shared" si="18"/>
        <v>60.617630350666808</v>
      </c>
      <c r="AD28" s="1">
        <f t="shared" si="19"/>
        <v>145.48593617818497</v>
      </c>
      <c r="AE28" s="1">
        <f t="shared" si="20"/>
        <v>159.88826617818498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351.16922561205337</v>
      </c>
      <c r="AN28" s="1">
        <f t="shared" si="1"/>
        <v>21287.046308681365</v>
      </c>
      <c r="AO28" s="1">
        <f t="shared" si="27"/>
        <v>8563.3022034479673</v>
      </c>
      <c r="AP28" s="1">
        <f t="shared" si="28"/>
        <v>19763.149029220735</v>
      </c>
      <c r="AQ28" s="1">
        <f t="shared" si="29"/>
        <v>28326.451232668704</v>
      </c>
      <c r="AR28" s="1">
        <f t="shared" si="30"/>
        <v>7039.4049239873384</v>
      </c>
      <c r="AT28" s="1">
        <f t="shared" si="31"/>
        <v>393.70207746617899</v>
      </c>
      <c r="AU28" s="1">
        <f t="shared" si="32"/>
        <v>23865.287000134427</v>
      </c>
      <c r="AV28" s="1">
        <f t="shared" si="33"/>
        <v>4461.1642325342764</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151.20814999999999</v>
      </c>
      <c r="Z29" s="1">
        <f t="shared" si="15"/>
        <v>345.71132000000006</v>
      </c>
      <c r="AA29" s="1">
        <f t="shared" si="16"/>
        <v>164.89366800000002</v>
      </c>
      <c r="AB29" s="1">
        <f t="shared" si="17"/>
        <v>304.50660999999997</v>
      </c>
      <c r="AC29" s="1">
        <f t="shared" si="18"/>
        <v>62.787804079907602</v>
      </c>
      <c r="AD29" s="1">
        <f t="shared" si="19"/>
        <v>152.66437927220264</v>
      </c>
      <c r="AE29" s="1">
        <f t="shared" si="20"/>
        <v>166.34989727220267</v>
      </c>
      <c r="AF29" s="1">
        <f t="shared" si="21"/>
        <v>1.0800272981609251</v>
      </c>
      <c r="AG29" s="1">
        <f t="shared" si="22"/>
        <v>-25.021216032478506</v>
      </c>
      <c r="AH29" s="1">
        <f t="shared" si="23"/>
        <v>99.57573250900279</v>
      </c>
      <c r="AI29" s="1">
        <f t="shared" si="24"/>
        <v>58.197935875466278</v>
      </c>
      <c r="AJ29" s="1">
        <f t="shared" si="25"/>
        <v>1</v>
      </c>
      <c r="AM29" s="1">
        <f t="shared" si="26"/>
        <v>357.0117149870095</v>
      </c>
      <c r="AN29" s="1">
        <f t="shared" si="1"/>
        <v>22415.981614836164</v>
      </c>
      <c r="AO29" s="1">
        <f t="shared" si="27"/>
        <v>8985.825363961847</v>
      </c>
      <c r="AP29" s="1">
        <f t="shared" si="28"/>
        <v>20561.845402227886</v>
      </c>
      <c r="AQ29" s="1">
        <f t="shared" si="29"/>
        <v>29547.670766189731</v>
      </c>
      <c r="AR29" s="1">
        <f t="shared" si="30"/>
        <v>7131.6891513535666</v>
      </c>
      <c r="AT29" s="1">
        <f t="shared" si="31"/>
        <v>401.39801920488708</v>
      </c>
      <c r="AU29" s="1">
        <f t="shared" si="32"/>
        <v>25202.900187899439</v>
      </c>
      <c r="AV29" s="1">
        <f t="shared" si="33"/>
        <v>4344.7705782902922</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156.49588</v>
      </c>
      <c r="Z30" s="1">
        <f t="shared" si="15"/>
        <v>343.00026000000003</v>
      </c>
      <c r="AA30" s="1">
        <f t="shared" si="16"/>
        <v>169.460204</v>
      </c>
      <c r="AB30" s="1">
        <f t="shared" si="17"/>
        <v>301.56304799999998</v>
      </c>
      <c r="AC30" s="1">
        <f t="shared" si="18"/>
        <v>64.701388232971397</v>
      </c>
      <c r="AD30" s="1">
        <f t="shared" si="19"/>
        <v>159.7398991521265</v>
      </c>
      <c r="AE30" s="1">
        <f t="shared" si="20"/>
        <v>172.7042231521265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363.05363190761767</v>
      </c>
      <c r="AN30" s="1">
        <f t="shared" si="1"/>
        <v>23490.073987445063</v>
      </c>
      <c r="AO30" s="1">
        <f t="shared" si="27"/>
        <v>9402.2904640941651</v>
      </c>
      <c r="AP30" s="1">
        <f t="shared" si="28"/>
        <v>21347.278206941752</v>
      </c>
      <c r="AQ30" s="1">
        <f t="shared" si="29"/>
        <v>30749.568671035915</v>
      </c>
      <c r="AR30" s="1">
        <f t="shared" si="30"/>
        <v>7259.4946835908522</v>
      </c>
      <c r="AT30" s="1">
        <f t="shared" si="31"/>
        <v>409.35665423645952</v>
      </c>
      <c r="AU30" s="1">
        <f t="shared" si="32"/>
        <v>26485.943811503403</v>
      </c>
      <c r="AV30" s="1">
        <f t="shared" si="33"/>
        <v>4263.6248595325123</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161.72227000000001</v>
      </c>
      <c r="Z31" s="1">
        <f t="shared" si="15"/>
        <v>340.16227000000003</v>
      </c>
      <c r="AA31" s="1">
        <f t="shared" si="16"/>
        <v>173.961018</v>
      </c>
      <c r="AB31" s="1">
        <f t="shared" si="17"/>
        <v>298.50542200000001</v>
      </c>
      <c r="AC31" s="1">
        <f t="shared" si="18"/>
        <v>66.597725497387941</v>
      </c>
      <c r="AD31" s="1">
        <f t="shared" si="19"/>
        <v>166.65267097107437</v>
      </c>
      <c r="AE31" s="1">
        <f t="shared" si="20"/>
        <v>178.89141897107436</v>
      </c>
      <c r="AF31" s="1">
        <f t="shared" si="21"/>
        <v>0.97231156781394135</v>
      </c>
      <c r="AG31" s="1">
        <f t="shared" si="22"/>
        <v>-32.134301305471737</v>
      </c>
      <c r="AH31" s="1">
        <f t="shared" si="23"/>
        <v>103.61285783662149</v>
      </c>
      <c r="AI31" s="1">
        <f t="shared" si="24"/>
        <v>60.788196617613274</v>
      </c>
      <c r="AJ31" s="1">
        <f t="shared" si="25"/>
        <v>1</v>
      </c>
      <c r="AK31" s="1" t="s">
        <v>35</v>
      </c>
      <c r="AM31" s="1">
        <f t="shared" si="26"/>
        <v>369.27282722046641</v>
      </c>
      <c r="AN31" s="1">
        <f t="shared" si="1"/>
        <v>24592.730380872988</v>
      </c>
      <c r="AO31" s="1">
        <f t="shared" si="27"/>
        <v>9809.1762133574375</v>
      </c>
      <c r="AP31" s="1">
        <f t="shared" si="28"/>
        <v>22112.05273333862</v>
      </c>
      <c r="AQ31" s="1">
        <f t="shared" si="29"/>
        <v>31921.228946696057</v>
      </c>
      <c r="AR31" s="1">
        <f t="shared" si="30"/>
        <v>7328.4985658230689</v>
      </c>
      <c r="AT31" s="1">
        <f t="shared" si="31"/>
        <v>417.54880688195573</v>
      </c>
      <c r="AU31" s="1">
        <f t="shared" si="32"/>
        <v>27807.800822486337</v>
      </c>
      <c r="AV31" s="1">
        <f t="shared" si="33"/>
        <v>4113.4281242097204</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166.88229999999999</v>
      </c>
      <c r="Z32" s="1">
        <f t="shared" si="15"/>
        <v>337.21364</v>
      </c>
      <c r="AA32" s="1">
        <f t="shared" si="16"/>
        <v>178.39293599999999</v>
      </c>
      <c r="AB32" s="1">
        <f t="shared" si="17"/>
        <v>295.34942000000001</v>
      </c>
      <c r="AC32" s="1">
        <f>AJ32*((AG32-Q32)^2+(AH32-R32)^2)^0.5</f>
        <v>68.314156786360883</v>
      </c>
      <c r="AD32" s="1">
        <f t="shared" si="19"/>
        <v>173.33713990046479</v>
      </c>
      <c r="AE32" s="1">
        <f t="shared" si="20"/>
        <v>184.8477759004648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375.64050925129499</v>
      </c>
      <c r="AN32" s="1">
        <f t="shared" si="1"/>
        <v>25661.564644301412</v>
      </c>
      <c r="AO32" s="1">
        <f t="shared" si="27"/>
        <v>10202.624054541358</v>
      </c>
      <c r="AP32" s="1">
        <f t="shared" si="28"/>
        <v>22848.294187952855</v>
      </c>
      <c r="AQ32" s="1">
        <f t="shared" si="29"/>
        <v>33050.918242494212</v>
      </c>
      <c r="AR32" s="1">
        <f t="shared" si="30"/>
        <v>7389.3535981927998</v>
      </c>
      <c r="AT32" s="1">
        <f t="shared" si="31"/>
        <v>425.93655168983452</v>
      </c>
      <c r="AU32" s="1">
        <f t="shared" si="32"/>
        <v>29097.49637318126</v>
      </c>
      <c r="AV32" s="1">
        <f t="shared" si="33"/>
        <v>3953.4218693129515</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171.98299000000003</v>
      </c>
      <c r="Z33" s="1">
        <f t="shared" si="15"/>
        <v>334.14308000000005</v>
      </c>
      <c r="AA33" s="1">
        <f t="shared" si="16"/>
        <v>182.76113200000003</v>
      </c>
      <c r="AB33" s="1">
        <f t="shared" si="17"/>
        <v>292.08435400000002</v>
      </c>
      <c r="AC33" s="1">
        <f t="shared" si="18"/>
        <v>69.890679599456348</v>
      </c>
      <c r="AD33" s="1">
        <f t="shared" si="19"/>
        <v>179.92081590651327</v>
      </c>
      <c r="AE33" s="1">
        <f t="shared" si="20"/>
        <v>190.69895790651327</v>
      </c>
      <c r="AF33" s="1">
        <f t="shared" si="21"/>
        <v>0.87347701938906197</v>
      </c>
      <c r="AG33" s="1">
        <f t="shared" si="22"/>
        <v>-38.538704771026232</v>
      </c>
      <c r="AH33" s="1">
        <f t="shared" si="23"/>
        <v>106.90345180565697</v>
      </c>
      <c r="AI33" s="1">
        <f t="shared" si="24"/>
        <v>62.835446267160897</v>
      </c>
      <c r="AJ33" s="1">
        <f t="shared" si="25"/>
        <v>1</v>
      </c>
      <c r="AK33" s="1" t="s">
        <v>36</v>
      </c>
      <c r="AM33" s="1">
        <f t="shared" si="26"/>
        <v>382.17206320983064</v>
      </c>
      <c r="AN33" s="1">
        <f t="shared" si="1"/>
        <v>26710.265221661452</v>
      </c>
      <c r="AO33" s="1">
        <f t="shared" si="27"/>
        <v>10590.139224257371</v>
      </c>
      <c r="AP33" s="1">
        <f t="shared" si="28"/>
        <v>23571.535390992485</v>
      </c>
      <c r="AQ33" s="1">
        <f t="shared" si="29"/>
        <v>34161.674615249853</v>
      </c>
      <c r="AR33" s="1">
        <f t="shared" si="30"/>
        <v>7451.4093935884011</v>
      </c>
      <c r="AT33" s="1">
        <f t="shared" si="31"/>
        <v>434.54015462381449</v>
      </c>
      <c r="AU33" s="1">
        <f t="shared" si="32"/>
        <v>30370.306719911237</v>
      </c>
      <c r="AV33" s="1">
        <f t="shared" si="33"/>
        <v>3791.3678953386152</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177.01766999999998</v>
      </c>
      <c r="Z34" s="1">
        <f t="shared" si="15"/>
        <v>330.95856000000003</v>
      </c>
      <c r="AA34" s="1">
        <f t="shared" si="16"/>
        <v>187.06016399999999</v>
      </c>
      <c r="AB34" s="1">
        <f t="shared" si="17"/>
        <v>288.71820200000002</v>
      </c>
      <c r="AC34" s="1">
        <f t="shared" si="18"/>
        <v>71.366504357766871</v>
      </c>
      <c r="AD34" s="1">
        <f t="shared" si="19"/>
        <v>186.390917705031</v>
      </c>
      <c r="AE34" s="1">
        <f t="shared" si="20"/>
        <v>196.43341170503101</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388.84196167627255</v>
      </c>
      <c r="AN34" s="1">
        <f t="shared" si="1"/>
        <v>27750.291552452323</v>
      </c>
      <c r="AO34" s="1">
        <f t="shared" si="27"/>
        <v>10970.969416118125</v>
      </c>
      <c r="AP34" s="1">
        <f t="shared" si="28"/>
        <v>24280.348287212066</v>
      </c>
      <c r="AQ34" s="1">
        <f t="shared" si="29"/>
        <v>35251.317703330191</v>
      </c>
      <c r="AR34" s="1">
        <f t="shared" si="30"/>
        <v>7501.0261508778676</v>
      </c>
      <c r="AT34" s="1">
        <f t="shared" si="31"/>
        <v>443.32599002830256</v>
      </c>
      <c r="AU34" s="1">
        <f t="shared" si="32"/>
        <v>31638.626199266168</v>
      </c>
      <c r="AV34" s="1">
        <f t="shared" si="33"/>
        <v>3612.6915040640233</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181.98734000000002</v>
      </c>
      <c r="Z35" s="1">
        <f t="shared" si="15"/>
        <v>327.66108000000003</v>
      </c>
      <c r="AA35" s="1">
        <f t="shared" si="16"/>
        <v>191.291032</v>
      </c>
      <c r="AB35" s="1">
        <f t="shared" si="17"/>
        <v>285.25196399999999</v>
      </c>
      <c r="AC35" s="1">
        <f t="shared" si="18"/>
        <v>72.805552977389738</v>
      </c>
      <c r="AD35" s="1">
        <f t="shared" si="19"/>
        <v>192.63200227905233</v>
      </c>
      <c r="AE35" s="1">
        <f t="shared" si="20"/>
        <v>201.93569427905231</v>
      </c>
      <c r="AF35" s="1">
        <f t="shared" si="21"/>
        <v>0.78130701466040176</v>
      </c>
      <c r="AG35" s="1">
        <f t="shared" si="22"/>
        <v>-44.40880289029343</v>
      </c>
      <c r="AH35" s="1">
        <f t="shared" si="23"/>
        <v>109.51492682371786</v>
      </c>
      <c r="AI35" s="1">
        <f t="shared" si="24"/>
        <v>64.502956158054033</v>
      </c>
      <c r="AJ35" s="1">
        <f t="shared" si="25"/>
        <v>1</v>
      </c>
      <c r="AM35" s="1">
        <f t="shared" si="26"/>
        <v>395.64324118447252</v>
      </c>
      <c r="AN35" s="1">
        <f t="shared" si="1"/>
        <v>28805.024956202298</v>
      </c>
      <c r="AO35" s="1">
        <f t="shared" si="27"/>
        <v>11338.31965414502</v>
      </c>
      <c r="AP35" s="1">
        <f t="shared" si="28"/>
        <v>24960.463427056544</v>
      </c>
      <c r="AQ35" s="1">
        <f t="shared" si="29"/>
        <v>36298.78308120156</v>
      </c>
      <c r="AR35" s="1">
        <f t="shared" si="30"/>
        <v>7493.7581249992618</v>
      </c>
      <c r="AT35" s="1">
        <f t="shared" si="31"/>
        <v>452.28488536975448</v>
      </c>
      <c r="AU35" s="1">
        <f t="shared" si="32"/>
        <v>32928.851182660306</v>
      </c>
      <c r="AV35" s="1">
        <f t="shared" si="33"/>
        <v>3369.9318985412538</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186.893</v>
      </c>
      <c r="Z36" s="1">
        <f t="shared" si="15"/>
        <v>324.25363999999996</v>
      </c>
      <c r="AA36" s="1">
        <f t="shared" si="16"/>
        <v>195.454736</v>
      </c>
      <c r="AB36" s="1">
        <f t="shared" si="17"/>
        <v>281.68864000000002</v>
      </c>
      <c r="AC36" s="1">
        <f t="shared" si="18"/>
        <v>73.9974230454457</v>
      </c>
      <c r="AD36" s="1">
        <f t="shared" si="19"/>
        <v>198.82720211688539</v>
      </c>
      <c r="AE36" s="1">
        <f t="shared" si="20"/>
        <v>207.38893811688538</v>
      </c>
      <c r="AF36" s="1">
        <f t="shared" si="21"/>
        <v>0.73795003879339216</v>
      </c>
      <c r="AG36" s="1">
        <f t="shared" si="22"/>
        <v>-47.122692110785884</v>
      </c>
      <c r="AH36" s="1">
        <f t="shared" si="23"/>
        <v>110.61685448804859</v>
      </c>
      <c r="AI36" s="1">
        <f t="shared" si="24"/>
        <v>65.095228621734051</v>
      </c>
      <c r="AJ36" s="1">
        <f t="shared" si="25"/>
        <v>1</v>
      </c>
      <c r="AK36" s="1" t="s">
        <v>165</v>
      </c>
      <c r="AL36" s="1">
        <f>SUM(AR11:AR89)</f>
        <v>495982.5546373094</v>
      </c>
      <c r="AM36" s="1">
        <f t="shared" si="26"/>
        <v>402.57508812965716</v>
      </c>
      <c r="AN36" s="1">
        <f t="shared" si="1"/>
        <v>29789.519103887826</v>
      </c>
      <c r="AO36" s="1">
        <f t="shared" si="27"/>
        <v>11702.969116599874</v>
      </c>
      <c r="AP36" s="1">
        <f t="shared" si="28"/>
        <v>25634.517084875741</v>
      </c>
      <c r="AQ36" s="1">
        <f t="shared" si="29"/>
        <v>37337.486201475615</v>
      </c>
      <c r="AR36" s="1">
        <f t="shared" si="30"/>
        <v>7547.9670975877889</v>
      </c>
      <c r="AT36" s="1">
        <f t="shared" si="31"/>
        <v>461.41576893805944</v>
      </c>
      <c r="AU36" s="1">
        <f t="shared" si="32"/>
        <v>34143.577853949209</v>
      </c>
      <c r="AV36" s="1">
        <f t="shared" si="33"/>
        <v>3193.9083475264051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191.72598000000002</v>
      </c>
      <c r="Z37" s="1">
        <f t="shared" si="15"/>
        <v>320.74321000000003</v>
      </c>
      <c r="AA37" s="1">
        <f t="shared" si="16"/>
        <v>199.54383399999998</v>
      </c>
      <c r="AB37" s="1">
        <f t="shared" si="17"/>
        <v>278.03520799999995</v>
      </c>
      <c r="AC37" s="1">
        <f t="shared" si="18"/>
        <v>75.188037278621223</v>
      </c>
      <c r="AD37" s="1">
        <f t="shared" si="19"/>
        <v>204.84568229714711</v>
      </c>
      <c r="AE37" s="1">
        <f t="shared" si="20"/>
        <v>212.66353629714706</v>
      </c>
      <c r="AF37" s="1">
        <f t="shared" si="21"/>
        <v>0.69629717620196996</v>
      </c>
      <c r="AG37" s="1">
        <f t="shared" si="22"/>
        <v>-49.704258975796655</v>
      </c>
      <c r="AH37" s="1">
        <f t="shared" si="23"/>
        <v>111.59297738160777</v>
      </c>
      <c r="AI37" s="1">
        <f t="shared" si="24"/>
        <v>65.687222215877043</v>
      </c>
      <c r="AJ37" s="1">
        <f t="shared" si="25"/>
        <v>1</v>
      </c>
      <c r="AK37" s="1" t="s">
        <v>166</v>
      </c>
      <c r="AL37" s="1">
        <f>SUM(AV11:AV89)</f>
        <v>-69429.505112629398</v>
      </c>
      <c r="AM37" s="1">
        <f t="shared" si="26"/>
        <v>409.60288991423232</v>
      </c>
      <c r="AN37" s="1">
        <f t="shared" si="1"/>
        <v>30797.237356302285</v>
      </c>
      <c r="AO37" s="1">
        <f t="shared" si="27"/>
        <v>12057.216860010079</v>
      </c>
      <c r="AP37" s="1">
        <f t="shared" si="28"/>
        <v>26286.489067545164</v>
      </c>
      <c r="AQ37" s="1">
        <f t="shared" si="29"/>
        <v>38343.705927555246</v>
      </c>
      <c r="AR37" s="1">
        <f t="shared" si="30"/>
        <v>7546.4685712529608</v>
      </c>
      <c r="AT37" s="1">
        <f t="shared" si="31"/>
        <v>470.67304774751989</v>
      </c>
      <c r="AU37" s="1">
        <f t="shared" si="32"/>
        <v>35388.982660082795</v>
      </c>
      <c r="AV37" s="1">
        <f t="shared" si="33"/>
        <v>2954.723267472451</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196.48863000000003</v>
      </c>
      <c r="Z38" s="1">
        <f t="shared" si="15"/>
        <v>317.12446999999997</v>
      </c>
      <c r="AA38" s="1">
        <f t="shared" si="16"/>
        <v>203.56005800000003</v>
      </c>
      <c r="AB38" s="1">
        <f t="shared" si="17"/>
        <v>274.28695800000003</v>
      </c>
      <c r="AC38" s="1">
        <f t="shared" si="18"/>
        <v>76.288455421905184</v>
      </c>
      <c r="AD38" s="1">
        <f t="shared" si="19"/>
        <v>210.72497677393591</v>
      </c>
      <c r="AE38" s="1">
        <f t="shared" si="20"/>
        <v>217.7964047739359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416.74200400863288</v>
      </c>
      <c r="AN38" s="1">
        <f t="shared" si="1"/>
        <v>31792.603795248022</v>
      </c>
      <c r="AO38" s="1">
        <f t="shared" si="27"/>
        <v>12403.272132913868</v>
      </c>
      <c r="AP38" s="1">
        <f t="shared" si="28"/>
        <v>26920.942408487128</v>
      </c>
      <c r="AQ38" s="1">
        <f t="shared" si="29"/>
        <v>39324.214541400994</v>
      </c>
      <c r="AR38" s="1">
        <f t="shared" si="30"/>
        <v>7531.6107461529718</v>
      </c>
      <c r="AT38" s="1">
        <f t="shared" si="31"/>
        <v>480.07695122263914</v>
      </c>
      <c r="AU38" s="1">
        <f t="shared" si="32"/>
        <v>36624.329092432454</v>
      </c>
      <c r="AV38" s="1">
        <f t="shared" si="33"/>
        <v>2699.88544896854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201.18657000000002</v>
      </c>
      <c r="Z39" s="1">
        <f t="shared" si="15"/>
        <v>313.41341000000011</v>
      </c>
      <c r="AA39" s="1">
        <f t="shared" si="16"/>
        <v>207.50965400000001</v>
      </c>
      <c r="AB39" s="1">
        <f t="shared" si="17"/>
        <v>270.45804200000003</v>
      </c>
      <c r="AC39" s="1">
        <f t="shared" si="18"/>
        <v>77.245413870446569</v>
      </c>
      <c r="AD39" s="1">
        <f t="shared" si="19"/>
        <v>216.46584615918502</v>
      </c>
      <c r="AE39" s="1">
        <f t="shared" si="20"/>
        <v>222.78893015918501</v>
      </c>
      <c r="AF39" s="1">
        <f t="shared" si="21"/>
        <v>0.6186245953764048</v>
      </c>
      <c r="AG39" s="1">
        <f t="shared" si="22"/>
        <v>-54.411673189264683</v>
      </c>
      <c r="AH39" s="1">
        <f t="shared" si="23"/>
        <v>113.26090990142777</v>
      </c>
      <c r="AI39" s="1">
        <f t="shared" si="24"/>
        <v>66.599620619766227</v>
      </c>
      <c r="AJ39" s="1">
        <f t="shared" si="25"/>
        <v>1</v>
      </c>
      <c r="AK39" s="2">
        <v>307</v>
      </c>
      <c r="AM39" s="1">
        <f t="shared" si="26"/>
        <v>423.96267845820171</v>
      </c>
      <c r="AN39" s="1">
        <f t="shared" si="1"/>
        <v>32749.172563126853</v>
      </c>
      <c r="AO39" s="1">
        <f t="shared" si="27"/>
        <v>12741.179704929631</v>
      </c>
      <c r="AP39" s="1">
        <f t="shared" si="28"/>
        <v>27538.048501256228</v>
      </c>
      <c r="AQ39" s="1">
        <f t="shared" si="29"/>
        <v>40279.228206185857</v>
      </c>
      <c r="AR39" s="1">
        <f t="shared" si="30"/>
        <v>7530.0556430590041</v>
      </c>
      <c r="AS39" s="1"/>
      <c r="AT39" s="1">
        <f t="shared" si="31"/>
        <v>489.58828899524354</v>
      </c>
      <c r="AU39" s="1">
        <f t="shared" si="32"/>
        <v>37818.450009561391</v>
      </c>
      <c r="AV39" s="1">
        <f t="shared" si="33"/>
        <v>2460.7781966244656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205.80721000000003</v>
      </c>
      <c r="Z40" s="1">
        <f t="shared" si="15"/>
        <v>309.58937000000003</v>
      </c>
      <c r="AA40" s="1">
        <f t="shared" si="16"/>
        <v>211.37939800000001</v>
      </c>
      <c r="AB40" s="1">
        <f t="shared" si="17"/>
        <v>266.530866</v>
      </c>
      <c r="AC40" s="1">
        <f t="shared" si="18"/>
        <v>78.149845721113337</v>
      </c>
      <c r="AD40" s="1">
        <f t="shared" si="19"/>
        <v>222.11597565370383</v>
      </c>
      <c r="AE40" s="1">
        <f t="shared" si="20"/>
        <v>227.68816365370381</v>
      </c>
      <c r="AF40" s="1">
        <f t="shared" si="21"/>
        <v>0.58175628256707235</v>
      </c>
      <c r="AG40" s="1">
        <f t="shared" si="22"/>
        <v>-56.605897278784639</v>
      </c>
      <c r="AH40" s="1">
        <f t="shared" si="23"/>
        <v>113.93482201713397</v>
      </c>
      <c r="AI40" s="1">
        <f t="shared" si="24"/>
        <v>66.959238115623208</v>
      </c>
      <c r="AJ40" s="1">
        <f t="shared" si="25"/>
        <v>1</v>
      </c>
      <c r="AM40" s="1">
        <f t="shared" si="26"/>
        <v>431.28871005997075</v>
      </c>
      <c r="AN40" s="1">
        <f t="shared" si="1"/>
        <v>33705.146152444693</v>
      </c>
      <c r="AO40" s="1">
        <f t="shared" si="27"/>
        <v>13073.746326977007</v>
      </c>
      <c r="AP40" s="1">
        <f t="shared" si="28"/>
        <v>28143.623156579717</v>
      </c>
      <c r="AQ40" s="1">
        <f t="shared" si="29"/>
        <v>41217.369483556722</v>
      </c>
      <c r="AR40" s="1">
        <f t="shared" si="30"/>
        <v>7512.223331112029</v>
      </c>
      <c r="AT40" s="1">
        <f t="shared" si="31"/>
        <v>499.23840708100778</v>
      </c>
      <c r="AU40" s="1">
        <f t="shared" si="32"/>
        <v>39015.404491435133</v>
      </c>
      <c r="AV40" s="1">
        <f t="shared" si="33"/>
        <v>2201.9649921215896</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210.35682</v>
      </c>
      <c r="Z41" s="1">
        <f t="shared" si="15"/>
        <v>305.67466000000007</v>
      </c>
      <c r="AA41" s="1">
        <f t="shared" si="16"/>
        <v>215.17680399999998</v>
      </c>
      <c r="AB41" s="1">
        <f t="shared" si="17"/>
        <v>262.52529200000004</v>
      </c>
      <c r="AC41" s="1">
        <f t="shared" si="18"/>
        <v>78.970374970234531</v>
      </c>
      <c r="AD41" s="1">
        <f t="shared" si="19"/>
        <v>227.64459699351391</v>
      </c>
      <c r="AE41" s="1">
        <f t="shared" si="20"/>
        <v>232.46458099351389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438.68231736041798</v>
      </c>
      <c r="AN41" s="1">
        <f t="shared" si="1"/>
        <v>34642.907094763636</v>
      </c>
      <c r="AO41" s="1">
        <f t="shared" si="27"/>
        <v>13399.160979038228</v>
      </c>
      <c r="AP41" s="1">
        <f t="shared" si="28"/>
        <v>28734.016998284282</v>
      </c>
      <c r="AQ41" s="1">
        <f t="shared" si="29"/>
        <v>42133.177977322513</v>
      </c>
      <c r="AR41" s="1">
        <f t="shared" si="30"/>
        <v>7490.2708825588779</v>
      </c>
      <c r="AT41" s="1">
        <f t="shared" si="31"/>
        <v>508.97753836073832</v>
      </c>
      <c r="AU41" s="1">
        <f t="shared" si="32"/>
        <v>40194.147055774432</v>
      </c>
      <c r="AV41" s="1">
        <f t="shared" si="33"/>
        <v>1939.0309215480811</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214.83575000000002</v>
      </c>
      <c r="Z42" s="1">
        <f t="shared" si="15"/>
        <v>301.66296</v>
      </c>
      <c r="AA42" s="1">
        <f t="shared" si="16"/>
        <v>218.90160400000002</v>
      </c>
      <c r="AB42" s="1">
        <f t="shared" si="17"/>
        <v>258.43561</v>
      </c>
      <c r="AC42" s="1">
        <f t="shared" si="18"/>
        <v>79.71365648896122</v>
      </c>
      <c r="AD42" s="1">
        <f t="shared" si="19"/>
        <v>232.96814073000198</v>
      </c>
      <c r="AE42" s="1">
        <f t="shared" si="20"/>
        <v>237.03399473000198</v>
      </c>
      <c r="AF42" s="1">
        <f t="shared" si="21"/>
        <v>0.51368597098369262</v>
      </c>
      <c r="AG42" s="1">
        <f t="shared" si="22"/>
        <v>-60.540740014522456</v>
      </c>
      <c r="AH42" s="1">
        <f t="shared" si="23"/>
        <v>115.11443113701807</v>
      </c>
      <c r="AI42" s="1">
        <f t="shared" si="24"/>
        <v>67.496658745468423</v>
      </c>
      <c r="AJ42" s="1">
        <f t="shared" si="25"/>
        <v>1</v>
      </c>
      <c r="AK42" s="1">
        <v>5.4</v>
      </c>
      <c r="AM42" s="1">
        <f t="shared" si="26"/>
        <v>446.15034564495448</v>
      </c>
      <c r="AN42" s="1">
        <f t="shared" si="1"/>
        <v>35564.275395173216</v>
      </c>
      <c r="AO42" s="1">
        <f t="shared" si="27"/>
        <v>13712.504763367917</v>
      </c>
      <c r="AP42" s="1">
        <f t="shared" si="28"/>
        <v>29298.823952596631</v>
      </c>
      <c r="AQ42" s="1">
        <f t="shared" si="29"/>
        <v>43011.328715964548</v>
      </c>
      <c r="AR42" s="1">
        <f t="shared" si="30"/>
        <v>7447.0533207913322</v>
      </c>
      <c r="AT42" s="1">
        <f t="shared" si="31"/>
        <v>518.81469969596958</v>
      </c>
      <c r="AU42" s="1">
        <f t="shared" si="32"/>
        <v>41356.616752988091</v>
      </c>
      <c r="AV42" s="1">
        <f t="shared" si="33"/>
        <v>1654.7119629764566</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219.23035999999999</v>
      </c>
      <c r="Z43" s="1">
        <f t="shared" si="15"/>
        <v>297.55657000000002</v>
      </c>
      <c r="AA43" s="1">
        <f t="shared" si="16"/>
        <v>222.54137799999998</v>
      </c>
      <c r="AB43" s="1">
        <f t="shared" si="17"/>
        <v>254.26535600000003</v>
      </c>
      <c r="AC43" s="1">
        <f t="shared" si="18"/>
        <v>80.351773508688623</v>
      </c>
      <c r="AD43" s="1">
        <f t="shared" si="19"/>
        <v>238.31058125925017</v>
      </c>
      <c r="AE43" s="1">
        <f t="shared" si="20"/>
        <v>241.62159925925016</v>
      </c>
      <c r="AF43" s="1">
        <f t="shared" si="21"/>
        <v>0.48083725032345648</v>
      </c>
      <c r="AG43" s="1">
        <f t="shared" si="22"/>
        <v>-62.419378267329265</v>
      </c>
      <c r="AH43" s="1">
        <f t="shared" si="23"/>
        <v>115.54823732925144</v>
      </c>
      <c r="AI43" s="1">
        <f t="shared" si="24"/>
        <v>67.661842834944011</v>
      </c>
      <c r="AJ43" s="1">
        <f t="shared" si="25"/>
        <v>1</v>
      </c>
      <c r="AM43" s="1">
        <f t="shared" si="26"/>
        <v>453.685273286842</v>
      </c>
      <c r="AN43" s="1">
        <f t="shared" si="1"/>
        <v>36454.416323371828</v>
      </c>
      <c r="AO43" s="1">
        <f t="shared" si="27"/>
        <v>14026.960812919466</v>
      </c>
      <c r="AP43" s="1">
        <f t="shared" si="28"/>
        <v>29865.87939803888</v>
      </c>
      <c r="AQ43" s="1">
        <f t="shared" si="29"/>
        <v>43892.840210958348</v>
      </c>
      <c r="AR43" s="1">
        <f t="shared" si="30"/>
        <v>7438.4238875865194</v>
      </c>
      <c r="AT43" s="1">
        <f t="shared" si="31"/>
        <v>528.73998332351289</v>
      </c>
      <c r="AU43" s="1">
        <f t="shared" si="32"/>
        <v>42485.195384998704</v>
      </c>
      <c r="AV43" s="1">
        <f t="shared" si="33"/>
        <v>1407.6448259596436</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223.54762000000002</v>
      </c>
      <c r="Z44" s="1">
        <f t="shared" si="15"/>
        <v>293.36116000000004</v>
      </c>
      <c r="AA44" s="1">
        <f t="shared" si="16"/>
        <v>226.10310400000003</v>
      </c>
      <c r="AB44" s="1">
        <f t="shared" si="17"/>
        <v>250.01897200000002</v>
      </c>
      <c r="AC44" s="1">
        <f t="shared" si="18"/>
        <v>80.997663765873327</v>
      </c>
      <c r="AD44" s="1">
        <f t="shared" si="19"/>
        <v>243.39240743737631</v>
      </c>
      <c r="AE44" s="1">
        <f t="shared" si="20"/>
        <v>245.94789143737631</v>
      </c>
      <c r="AF44" s="1">
        <f t="shared" si="21"/>
        <v>0.45051097482168018</v>
      </c>
      <c r="AG44" s="1">
        <f t="shared" si="22"/>
        <v>-64.087186224989978</v>
      </c>
      <c r="AH44" s="1">
        <f t="shared" si="23"/>
        <v>115.98779293526705</v>
      </c>
      <c r="AI44" s="1">
        <f t="shared" si="24"/>
        <v>67.847119946591889</v>
      </c>
      <c r="AJ44" s="1">
        <f t="shared" si="25"/>
        <v>1</v>
      </c>
      <c r="AK44" s="1" t="s">
        <v>157</v>
      </c>
      <c r="AM44" s="1">
        <f t="shared" si="26"/>
        <v>461.26965435177431</v>
      </c>
      <c r="AN44" s="1">
        <f t="shared" si="1"/>
        <v>37361.764368585624</v>
      </c>
      <c r="AO44" s="1">
        <f t="shared" si="27"/>
        <v>14326.077101763969</v>
      </c>
      <c r="AP44" s="1">
        <f t="shared" si="28"/>
        <v>30400.635069008342</v>
      </c>
      <c r="AQ44" s="1">
        <f t="shared" si="29"/>
        <v>44726.712170772313</v>
      </c>
      <c r="AR44" s="1">
        <f>AQ44-AN44</f>
        <v>7364.9478021866889</v>
      </c>
      <c r="AT44" s="1">
        <f t="shared" si="31"/>
        <v>538.73040881749478</v>
      </c>
      <c r="AU44" s="1">
        <f t="shared" si="32"/>
        <v>43635.904513850917</v>
      </c>
      <c r="AV44" s="1">
        <f t="shared" si="33"/>
        <v>1090.8076569213954</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227.79385000000002</v>
      </c>
      <c r="Z45" s="1">
        <f t="shared" si="15"/>
        <v>289.08007999999995</v>
      </c>
      <c r="AA45" s="1">
        <f t="shared" si="16"/>
        <v>229.59249199999999</v>
      </c>
      <c r="AB45" s="1">
        <f t="shared" si="17"/>
        <v>245.69918999999999</v>
      </c>
      <c r="AC45" s="1">
        <f t="shared" si="18"/>
        <v>81.534178235196862</v>
      </c>
      <c r="AD45" s="1">
        <f t="shared" si="19"/>
        <v>248.3823986278413</v>
      </c>
      <c r="AE45" s="1">
        <f t="shared" si="20"/>
        <v>250.18104062784127</v>
      </c>
      <c r="AF45" s="1">
        <f t="shared" si="21"/>
        <v>0.4215587718575316</v>
      </c>
      <c r="AG45" s="1">
        <f t="shared" si="22"/>
        <v>-65.646260844709687</v>
      </c>
      <c r="AH45" s="1">
        <f t="shared" si="23"/>
        <v>116.38587343311185</v>
      </c>
      <c r="AI45" s="1">
        <f t="shared" si="24"/>
        <v>67.953107289297066</v>
      </c>
      <c r="AJ45" s="1">
        <f t="shared" si="25"/>
        <v>1</v>
      </c>
      <c r="AK45" s="2">
        <v>339.2</v>
      </c>
      <c r="AM45" s="1">
        <f t="shared" si="26"/>
        <v>468.90871561481367</v>
      </c>
      <c r="AN45" s="1">
        <f t="shared" si="1"/>
        <v>38232.086794975454</v>
      </c>
      <c r="AO45" s="1">
        <f t="shared" si="27"/>
        <v>14619.787983234739</v>
      </c>
      <c r="AP45" s="1">
        <f>$AL$5*AE45</f>
        <v>30923.877707844953</v>
      </c>
      <c r="AQ45" s="1">
        <f t="shared" si="29"/>
        <v>45543.665691079688</v>
      </c>
      <c r="AR45" s="1">
        <f t="shared" si="30"/>
        <v>7311.5788961042344</v>
      </c>
      <c r="AT45" s="1">
        <f t="shared" si="31"/>
        <v>548.79286107813152</v>
      </c>
      <c r="AU45" s="1">
        <f t="shared" si="32"/>
        <v>44745.374949348006</v>
      </c>
      <c r="AV45" s="1">
        <f t="shared" si="33"/>
        <v>798.29074173168192</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231.95611000000005</v>
      </c>
      <c r="Z46" s="1">
        <f t="shared" si="15"/>
        <v>284.69898999999998</v>
      </c>
      <c r="AA46" s="1">
        <f>G46+$S$18*(J46-B46)+$S$20*(G46-D46)</f>
        <v>232.99658600000001</v>
      </c>
      <c r="AB46" s="1">
        <f t="shared" si="17"/>
        <v>241.29412600000001</v>
      </c>
      <c r="AC46" s="1">
        <f t="shared" si="18"/>
        <v>81.986771774195262</v>
      </c>
      <c r="AD46" s="1">
        <f t="shared" si="19"/>
        <v>253.35398412958179</v>
      </c>
      <c r="AE46" s="1">
        <f t="shared" si="20"/>
        <v>254.39446012958174</v>
      </c>
      <c r="AF46" s="1">
        <f t="shared" si="21"/>
        <v>0.39282806198145842</v>
      </c>
      <c r="AG46" s="1">
        <f t="shared" si="22"/>
        <v>-67.191950506026046</v>
      </c>
      <c r="AH46" s="1">
        <f t="shared" si="23"/>
        <v>116.67436036872657</v>
      </c>
      <c r="AI46" s="1">
        <f t="shared" si="24"/>
        <v>68.005391806696949</v>
      </c>
      <c r="AJ46" s="1">
        <f t="shared" si="25"/>
        <v>1</v>
      </c>
      <c r="AM46" s="1">
        <f t="shared" si="26"/>
        <v>476.61358884908736</v>
      </c>
      <c r="AN46" s="1">
        <f t="shared" si="1"/>
        <v>39076.009533450262</v>
      </c>
      <c r="AO46" s="1">
        <f t="shared" si="27"/>
        <v>14912.415505867184</v>
      </c>
      <c r="AP46" s="1">
        <f t="shared" si="28"/>
        <v>31444.681638777089</v>
      </c>
      <c r="AQ46" s="1">
        <f t="shared" si="29"/>
        <v>46357.097144644271</v>
      </c>
      <c r="AR46" s="1">
        <f t="shared" si="30"/>
        <v>7281.0876111940088</v>
      </c>
      <c r="AT46" s="1">
        <f t="shared" si="31"/>
        <v>558.9420032861218</v>
      </c>
      <c r="AU46" s="1">
        <f t="shared" si="32"/>
        <v>45825.850458430767</v>
      </c>
      <c r="AV46" s="1">
        <f t="shared" si="33"/>
        <v>531.24668621350429</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236.03400000000002</v>
      </c>
      <c r="Z47" s="1">
        <f t="shared" si="15"/>
        <v>280.24616999999995</v>
      </c>
      <c r="AA47" s="1">
        <f t="shared" si="16"/>
        <v>236.31745800000002</v>
      </c>
      <c r="AB47" s="1">
        <f t="shared" si="17"/>
        <v>236.82961999999995</v>
      </c>
      <c r="AC47" s="1">
        <f t="shared" si="18"/>
        <v>82.455434728695479</v>
      </c>
      <c r="AD47" s="1">
        <f t="shared" si="19"/>
        <v>258.09568148434835</v>
      </c>
      <c r="AE47" s="1">
        <f t="shared" si="20"/>
        <v>258.37913948434834</v>
      </c>
      <c r="AF47" s="1">
        <f t="shared" si="21"/>
        <v>0.36612697245948123</v>
      </c>
      <c r="AG47" s="1">
        <f t="shared" si="22"/>
        <v>-68.571590646758125</v>
      </c>
      <c r="AH47" s="1">
        <f t="shared" si="23"/>
        <v>116.9684853194068</v>
      </c>
      <c r="AI47" s="1">
        <f t="shared" si="24"/>
        <v>68.086173824077918</v>
      </c>
      <c r="AJ47" s="1">
        <f t="shared" si="25"/>
        <v>1</v>
      </c>
      <c r="AK47" s="1" t="s">
        <v>158</v>
      </c>
      <c r="AM47" s="1">
        <f t="shared" si="26"/>
        <v>484.33473514732884</v>
      </c>
      <c r="AN47" s="1">
        <f t="shared" si="1"/>
        <v>39936.031140780586</v>
      </c>
      <c r="AO47" s="1">
        <f t="shared" si="27"/>
        <v>15191.511812168743</v>
      </c>
      <c r="AP47" s="1">
        <f t="shared" si="28"/>
        <v>31937.211915102369</v>
      </c>
      <c r="AQ47" s="1">
        <f t="shared" si="29"/>
        <v>47128.723727271114</v>
      </c>
      <c r="AR47" s="1">
        <f t="shared" si="30"/>
        <v>7192.6925864905279</v>
      </c>
      <c r="AT47" s="1">
        <f t="shared" si="31"/>
        <v>569.11258097206826</v>
      </c>
      <c r="AU47" s="1">
        <f t="shared" si="32"/>
        <v>46926.425273621797</v>
      </c>
      <c r="AV47" s="1">
        <f t="shared" si="33"/>
        <v>202.2984536493168</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240.04085999999998</v>
      </c>
      <c r="Z48" s="1">
        <f t="shared" si="15"/>
        <v>275.70968000000005</v>
      </c>
      <c r="AA48" s="1">
        <f t="shared" si="16"/>
        <v>239.56599199999997</v>
      </c>
      <c r="AB48" s="1">
        <f t="shared" si="17"/>
        <v>232.29371600000002</v>
      </c>
      <c r="AC48" s="1">
        <f t="shared" si="18"/>
        <v>82.761168326595538</v>
      </c>
      <c r="AD48" s="1">
        <f>Y48-Q48</f>
        <v>262.77797411433733</v>
      </c>
      <c r="AE48" s="1">
        <f t="shared" si="20"/>
        <v>262.30310611433731</v>
      </c>
      <c r="AF48" s="1">
        <f t="shared" si="21"/>
        <v>0.34074174821308995</v>
      </c>
      <c r="AG48" s="1">
        <f t="shared" si="22"/>
        <v>-69.844378937761519</v>
      </c>
      <c r="AH48" s="1">
        <f t="shared" si="23"/>
        <v>117.2428989095541</v>
      </c>
      <c r="AI48" s="1">
        <f t="shared" si="24"/>
        <v>68.046429617128794</v>
      </c>
      <c r="AJ48" s="1">
        <f t="shared" si="25"/>
        <v>1</v>
      </c>
      <c r="AK48" s="1">
        <v>7.2</v>
      </c>
      <c r="AM48" s="1">
        <f t="shared" si="26"/>
        <v>492.10194632112933</v>
      </c>
      <c r="AN48" s="1">
        <f t="shared" si="1"/>
        <v>40726.932013328267</v>
      </c>
      <c r="AO48" s="1">
        <f t="shared" si="27"/>
        <v>15467.111556369895</v>
      </c>
      <c r="AP48" s="1">
        <f t="shared" si="28"/>
        <v>32422.237734368784</v>
      </c>
      <c r="AQ48" s="1">
        <f t="shared" si="29"/>
        <v>47889.349290738683</v>
      </c>
      <c r="AR48" s="1">
        <f t="shared" si="30"/>
        <v>7162.4172774104154</v>
      </c>
      <c r="AT48" s="1">
        <f t="shared" si="31"/>
        <v>579.34383700516298</v>
      </c>
      <c r="AU48" s="1">
        <f t="shared" si="32"/>
        <v>47947.172813360019</v>
      </c>
      <c r="AV48" s="1">
        <f t="shared" si="33"/>
        <v>-57.823522621336451</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243.94975999999997</v>
      </c>
      <c r="Z49" s="1">
        <f t="shared" si="15"/>
        <v>271.08180000000004</v>
      </c>
      <c r="AA49" s="1">
        <f t="shared" si="16"/>
        <v>242.71707999999998</v>
      </c>
      <c r="AB49" s="1">
        <f t="shared" si="17"/>
        <v>227.68177600000001</v>
      </c>
      <c r="AC49" s="1">
        <f t="shared" si="18"/>
        <v>83.044007025507781</v>
      </c>
      <c r="AD49" s="1">
        <f t="shared" si="19"/>
        <v>267.3985185123625</v>
      </c>
      <c r="AE49" s="1">
        <f t="shared" si="20"/>
        <v>266.16583851236254</v>
      </c>
      <c r="AF49" s="1">
        <f t="shared" si="21"/>
        <v>0.31554638981765071</v>
      </c>
      <c r="AG49" s="1">
        <f t="shared" si="22"/>
        <v>-71.107796453622768</v>
      </c>
      <c r="AH49" s="1">
        <f t="shared" si="23"/>
        <v>117.41902428520579</v>
      </c>
      <c r="AI49" s="1">
        <f t="shared" si="24"/>
        <v>68.006787935956112</v>
      </c>
      <c r="AJ49" s="1">
        <f t="shared" si="25"/>
        <v>1</v>
      </c>
      <c r="AM49" s="1">
        <f t="shared" si="26"/>
        <v>499.90556401807311</v>
      </c>
      <c r="AN49" s="1">
        <f t="shared" si="1"/>
        <v>41514.161170407293</v>
      </c>
      <c r="AO49" s="1">
        <f t="shared" si="27"/>
        <v>15739.076799637656</v>
      </c>
      <c r="AP49" s="1">
        <f t="shared" si="28"/>
        <v>32899.694635159089</v>
      </c>
      <c r="AQ49" s="1">
        <f t="shared" si="29"/>
        <v>48638.771434796741</v>
      </c>
      <c r="AR49" s="1">
        <f t="shared" si="30"/>
        <v>7124.6102643894483</v>
      </c>
      <c r="AT49" s="1">
        <f t="shared" si="31"/>
        <v>589.62304904862208</v>
      </c>
      <c r="AU49" s="1">
        <f t="shared" si="32"/>
        <v>48964.660627595091</v>
      </c>
      <c r="AV49" s="1">
        <f t="shared" si="33"/>
        <v>-325.88919279834954</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247.77394000000004</v>
      </c>
      <c r="Z50" s="1">
        <f t="shared" si="15"/>
        <v>266.39150999999998</v>
      </c>
      <c r="AA50" s="1">
        <f t="shared" si="16"/>
        <v>245.78521400000002</v>
      </c>
      <c r="AB50" s="1">
        <f t="shared" si="17"/>
        <v>223.01910399999997</v>
      </c>
      <c r="AC50" s="1">
        <f t="shared" si="18"/>
        <v>83.409365314787252</v>
      </c>
      <c r="AD50" s="1">
        <f t="shared" si="19"/>
        <v>271.74094963810398</v>
      </c>
      <c r="AE50" s="1">
        <f t="shared" si="20"/>
        <v>269.752223638104</v>
      </c>
      <c r="AF50" s="1">
        <f t="shared" si="21"/>
        <v>0.292412499578453</v>
      </c>
      <c r="AG50" s="1">
        <f t="shared" si="22"/>
        <v>-72.19929604113436</v>
      </c>
      <c r="AH50" s="1">
        <f t="shared" si="23"/>
        <v>117.6300869104808</v>
      </c>
      <c r="AI50" s="1">
        <f t="shared" si="24"/>
        <v>68.04975217112613</v>
      </c>
      <c r="AJ50" s="1">
        <f t="shared" si="25"/>
        <v>1</v>
      </c>
      <c r="AM50" s="1">
        <f t="shared" si="26"/>
        <v>507.70774184576811</v>
      </c>
      <c r="AN50" s="1">
        <f t="shared" si="1"/>
        <v>42347.58051275937</v>
      </c>
      <c r="AO50" s="1">
        <f t="shared" si="27"/>
        <v>15994.6722956988</v>
      </c>
      <c r="AP50" s="1">
        <f t="shared" si="28"/>
        <v>33342.993355011487</v>
      </c>
      <c r="AQ50" s="1">
        <f>AO50+AP50</f>
        <v>49337.665650710289</v>
      </c>
      <c r="AR50" s="1">
        <f t="shared" si="30"/>
        <v>6990.0851379509186</v>
      </c>
      <c r="AT50" s="1">
        <f t="shared" si="31"/>
        <v>599.90036444338591</v>
      </c>
      <c r="AU50" s="1">
        <f t="shared" si="32"/>
        <v>50037.308650332387</v>
      </c>
      <c r="AV50" s="1">
        <f t="shared" si="33"/>
        <v>-699.6429996220977</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251.52111999999997</v>
      </c>
      <c r="Z51" s="1">
        <f>B51+$S$12*(G51-D51)+$S$14*(B51-J51)</f>
        <v>261.61288000000002</v>
      </c>
      <c r="AA51" s="1">
        <f t="shared" si="16"/>
        <v>248.77503199999998</v>
      </c>
      <c r="AB51" s="1">
        <f t="shared" si="17"/>
        <v>218.28159200000002</v>
      </c>
      <c r="AC51" s="1">
        <f t="shared" si="18"/>
        <v>83.538803350033973</v>
      </c>
      <c r="AD51" s="1">
        <f t="shared" si="19"/>
        <v>276.12091772066276</v>
      </c>
      <c r="AE51" s="1">
        <f t="shared" si="20"/>
        <v>273.37482972066277</v>
      </c>
      <c r="AF51" s="1">
        <f t="shared" si="21"/>
        <v>0.26987565104044631</v>
      </c>
      <c r="AG51" s="1">
        <f t="shared" si="22"/>
        <v>-73.243193769257147</v>
      </c>
      <c r="AH51" s="1">
        <f t="shared" si="23"/>
        <v>117.79358906788529</v>
      </c>
      <c r="AI51" s="1">
        <f t="shared" si="24"/>
        <v>67.915769052667315</v>
      </c>
      <c r="AJ51" s="1">
        <f t="shared" si="25"/>
        <v>1</v>
      </c>
      <c r="AM51" s="1">
        <f t="shared" si="26"/>
        <v>515.56251867454728</v>
      </c>
      <c r="AN51" s="1">
        <f t="shared" si="1"/>
        <v>43069.475862201223</v>
      </c>
      <c r="AO51" s="1">
        <f t="shared" si="27"/>
        <v>16252.477217038209</v>
      </c>
      <c r="AP51" s="1">
        <f t="shared" si="28"/>
        <v>33790.769202452248</v>
      </c>
      <c r="AQ51" s="1">
        <f t="shared" si="29"/>
        <v>50043.246419490461</v>
      </c>
      <c r="AR51" s="1">
        <f t="shared" si="30"/>
        <v>6973.7705572892373</v>
      </c>
      <c r="AT51" s="1">
        <f t="shared" si="31"/>
        <v>610.24696517559414</v>
      </c>
      <c r="AU51" s="1">
        <f t="shared" si="32"/>
        <v>50979.301218758992</v>
      </c>
      <c r="AV51" s="1">
        <f t="shared" si="33"/>
        <v>-936.0547992685315</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255.16963999999999</v>
      </c>
      <c r="Z52" s="1">
        <f t="shared" si="15"/>
        <v>256.75850000000003</v>
      </c>
      <c r="AA52" s="1">
        <f t="shared" si="16"/>
        <v>251.66793999999999</v>
      </c>
      <c r="AB52" s="1">
        <f t="shared" si="17"/>
        <v>213.48246399999999</v>
      </c>
      <c r="AC52" s="1">
        <f t="shared" si="18"/>
        <v>83.755936720737139</v>
      </c>
      <c r="AD52" s="1">
        <f t="shared" si="19"/>
        <v>280.30478245946983</v>
      </c>
      <c r="AE52" s="1">
        <f t="shared" si="20"/>
        <v>276.80308245946981</v>
      </c>
      <c r="AF52" s="1">
        <f t="shared" si="21"/>
        <v>0.24826354481257415</v>
      </c>
      <c r="AG52" s="1">
        <f t="shared" si="22"/>
        <v>-74.212553637107064</v>
      </c>
      <c r="AH52" s="1">
        <f t="shared" si="23"/>
        <v>117.92527290354721</v>
      </c>
      <c r="AI52" s="1">
        <f t="shared" si="24"/>
        <v>67.870941116719848</v>
      </c>
      <c r="AJ52" s="1">
        <f t="shared" si="25"/>
        <v>1</v>
      </c>
      <c r="AM52" s="1">
        <f t="shared" si="26"/>
        <v>523.42344992198389</v>
      </c>
      <c r="AN52" s="1">
        <f t="shared" si="1"/>
        <v>43839.821349815611</v>
      </c>
      <c r="AO52" s="1">
        <f t="shared" si="27"/>
        <v>16498.739495564394</v>
      </c>
      <c r="AP52" s="1">
        <f t="shared" si="28"/>
        <v>34214.521810485232</v>
      </c>
      <c r="AQ52" s="1">
        <f t="shared" si="29"/>
        <v>50713.261306049622</v>
      </c>
      <c r="AR52" s="1">
        <f t="shared" si="30"/>
        <v>6873.4399562340113</v>
      </c>
      <c r="AT52" s="1">
        <f t="shared" si="31"/>
        <v>620.60167273425657</v>
      </c>
      <c r="AU52" s="1">
        <f t="shared" si="32"/>
        <v>51979.074430314009</v>
      </c>
      <c r="AV52" s="1">
        <f t="shared" si="33"/>
        <v>-1265.8131242643867</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258.74011000000002</v>
      </c>
      <c r="Z53" s="1">
        <f t="shared" si="15"/>
        <v>251.83774</v>
      </c>
      <c r="AA53" s="1">
        <f t="shared" si="16"/>
        <v>254.48333599999998</v>
      </c>
      <c r="AB53" s="1">
        <f t="shared" si="17"/>
        <v>208.628626</v>
      </c>
      <c r="AC53" s="1">
        <f t="shared" si="18"/>
        <v>83.808849488082345</v>
      </c>
      <c r="AD53" s="1">
        <f t="shared" si="19"/>
        <v>284.45860514301131</v>
      </c>
      <c r="AE53" s="1">
        <f t="shared" si="20"/>
        <v>280.20183114301125</v>
      </c>
      <c r="AF53" s="1">
        <f t="shared" si="21"/>
        <v>0.2275696433196302</v>
      </c>
      <c r="AG53" s="1">
        <f t="shared" si="22"/>
        <v>-75.111496154492144</v>
      </c>
      <c r="AH53" s="1">
        <f t="shared" si="23"/>
        <v>118.0404760590576</v>
      </c>
      <c r="AI53" s="1">
        <f t="shared" si="24"/>
        <v>67.707124467044764</v>
      </c>
      <c r="AJ53" s="1">
        <f t="shared" si="25"/>
        <v>1</v>
      </c>
      <c r="AM53" s="1">
        <f t="shared" si="26"/>
        <v>531.2975777196458</v>
      </c>
      <c r="AN53" s="1">
        <f t="shared" si="1"/>
        <v>44527.438724488529</v>
      </c>
      <c r="AO53" s="1">
        <f t="shared" si="27"/>
        <v>16743.233498717647</v>
      </c>
      <c r="AP53" s="1">
        <f t="shared" si="28"/>
        <v>34634.627540263056</v>
      </c>
      <c r="AQ53" s="1">
        <f t="shared" si="29"/>
        <v>51377.8610389807</v>
      </c>
      <c r="AR53" s="1">
        <f t="shared" si="30"/>
        <v>6850.4223144921707</v>
      </c>
      <c r="AT53" s="1">
        <f t="shared" si="31"/>
        <v>630.97376327389952</v>
      </c>
      <c r="AU53" s="1">
        <f t="shared" si="32"/>
        <v>52881.185157151143</v>
      </c>
      <c r="AV53" s="1">
        <f t="shared" si="33"/>
        <v>-1503.3241181704434</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262.21192000000002</v>
      </c>
      <c r="Z54" s="1">
        <f t="shared" si="15"/>
        <v>246.84223</v>
      </c>
      <c r="AA54" s="1">
        <f t="shared" si="16"/>
        <v>257.20182199999999</v>
      </c>
      <c r="AB54" s="1">
        <f t="shared" si="17"/>
        <v>203.71417199999999</v>
      </c>
      <c r="AC54" s="1">
        <f t="shared" si="18"/>
        <v>83.98048991128455</v>
      </c>
      <c r="AD54" s="1">
        <f t="shared" si="19"/>
        <v>288.38639320151356</v>
      </c>
      <c r="AE54" s="1">
        <f t="shared" si="20"/>
        <v>283.37629520151353</v>
      </c>
      <c r="AF54" s="1">
        <f t="shared" si="21"/>
        <v>0.20786473963605318</v>
      </c>
      <c r="AG54" s="1">
        <f t="shared" si="22"/>
        <v>-75.926988726455704</v>
      </c>
      <c r="AH54" s="1">
        <f t="shared" si="23"/>
        <v>118.14017409918537</v>
      </c>
      <c r="AI54" s="1">
        <f t="shared" si="24"/>
        <v>67.656558327184769</v>
      </c>
      <c r="AJ54" s="1">
        <f t="shared" si="25"/>
        <v>1</v>
      </c>
      <c r="AM54" s="1">
        <f t="shared" si="26"/>
        <v>539.17561479203221</v>
      </c>
      <c r="AN54" s="1">
        <f t="shared" si="1"/>
        <v>45280.232278452902</v>
      </c>
      <c r="AO54" s="1">
        <f t="shared" si="27"/>
        <v>16974.423103841087</v>
      </c>
      <c r="AP54" s="1">
        <f t="shared" si="28"/>
        <v>35027.010344678289</v>
      </c>
      <c r="AQ54" s="1">
        <f t="shared" si="29"/>
        <v>52001.433448519376</v>
      </c>
      <c r="AR54" s="1">
        <f t="shared" si="30"/>
        <v>6721.2011700664734</v>
      </c>
      <c r="AT54" s="1">
        <f t="shared" si="31"/>
        <v>641.35100325389089</v>
      </c>
      <c r="AU54" s="1">
        <f t="shared" si="32"/>
        <v>53860.971458355612</v>
      </c>
      <c r="AV54" s="1">
        <f t="shared" si="33"/>
        <v>-1859.5380098362366</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265.59339000000006</v>
      </c>
      <c r="Z55" s="1">
        <f t="shared" si="15"/>
        <v>241.77431999999999</v>
      </c>
      <c r="AA55" s="1">
        <f t="shared" si="16"/>
        <v>259.83110799999997</v>
      </c>
      <c r="AB55" s="1">
        <f t="shared" si="17"/>
        <v>198.74083399999998</v>
      </c>
      <c r="AC55" s="1">
        <f t="shared" si="18"/>
        <v>83.94700314846574</v>
      </c>
      <c r="AD55" s="1">
        <f t="shared" si="19"/>
        <v>292.29257243331261</v>
      </c>
      <c r="AE55" s="1">
        <f t="shared" si="20"/>
        <v>286.53029043331253</v>
      </c>
      <c r="AF55" s="1">
        <f t="shared" si="21"/>
        <v>0.18905054001447019</v>
      </c>
      <c r="AG55" s="1">
        <f t="shared" si="22"/>
        <v>-76.666137679124247</v>
      </c>
      <c r="AH55" s="1">
        <f t="shared" si="23"/>
        <v>118.22786737822801</v>
      </c>
      <c r="AI55" s="1">
        <f t="shared" si="24"/>
        <v>67.456672917299784</v>
      </c>
      <c r="AJ55" s="1">
        <f t="shared" si="25"/>
        <v>1</v>
      </c>
      <c r="AM55" s="1">
        <f t="shared" si="26"/>
        <v>547.07336241225391</v>
      </c>
      <c r="AN55" s="1">
        <f t="shared" si="1"/>
        <v>45925.16927686322</v>
      </c>
      <c r="AO55" s="1">
        <f t="shared" si="27"/>
        <v>17204.34081342478</v>
      </c>
      <c r="AP55" s="1">
        <f t="shared" si="28"/>
        <v>35416.863079300034</v>
      </c>
      <c r="AQ55" s="1">
        <f t="shared" si="29"/>
        <v>52621.203892724814</v>
      </c>
      <c r="AR55" s="1">
        <f t="shared" si="30"/>
        <v>6696.0346158615939</v>
      </c>
      <c r="AT55" s="1">
        <f t="shared" si="31"/>
        <v>651.75420669192943</v>
      </c>
      <c r="AU55" s="1">
        <f t="shared" si="32"/>
        <v>54712.812441193193</v>
      </c>
      <c r="AV55" s="1">
        <f t="shared" si="33"/>
        <v>-2091.608548468379</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268.88182</v>
      </c>
      <c r="Z56" s="1">
        <f t="shared" si="15"/>
        <v>236.64765</v>
      </c>
      <c r="AA56" s="1">
        <f t="shared" si="16"/>
        <v>262.36973</v>
      </c>
      <c r="AB56" s="1">
        <f t="shared" si="17"/>
        <v>193.72103199999998</v>
      </c>
      <c r="AC56" s="1">
        <f t="shared" si="18"/>
        <v>83.981122835030234</v>
      </c>
      <c r="AD56" s="1">
        <f t="shared" si="19"/>
        <v>296.0454129224691</v>
      </c>
      <c r="AE56" s="1">
        <f t="shared" si="20"/>
        <v>289.5333229224691</v>
      </c>
      <c r="AF56" s="1">
        <f t="shared" si="21"/>
        <v>0.17084541054175717</v>
      </c>
      <c r="AG56" s="1">
        <f t="shared" si="22"/>
        <v>-77.363963204280708</v>
      </c>
      <c r="AH56" s="1">
        <f t="shared" si="23"/>
        <v>118.28574867714114</v>
      </c>
      <c r="AI56" s="1">
        <f t="shared" si="24"/>
        <v>67.325714375723066</v>
      </c>
      <c r="AJ56" s="1">
        <f t="shared" si="25"/>
        <v>1</v>
      </c>
      <c r="AM56" s="1">
        <f t="shared" si="26"/>
        <v>554.95481369039135</v>
      </c>
      <c r="AN56" s="1">
        <f t="shared" si="1"/>
        <v>46605.728376424071</v>
      </c>
      <c r="AO56" s="1">
        <f t="shared" si="27"/>
        <v>17425.23300461653</v>
      </c>
      <c r="AP56" s="1">
        <f t="shared" si="28"/>
        <v>35788.05591315472</v>
      </c>
      <c r="AQ56" s="1">
        <f t="shared" si="29"/>
        <v>53213.28891777125</v>
      </c>
      <c r="AR56" s="1">
        <f t="shared" si="30"/>
        <v>6607.5605413471785</v>
      </c>
      <c r="AT56" s="1">
        <f t="shared" si="31"/>
        <v>662.135943989221</v>
      </c>
      <c r="AU56" s="1">
        <f t="shared" si="32"/>
        <v>55606.920045647472</v>
      </c>
      <c r="AV56" s="1">
        <f t="shared" si="33"/>
        <v>-2393.6311278762223</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272.07891000000001</v>
      </c>
      <c r="Z57" s="1">
        <f t="shared" si="15"/>
        <v>231.44857999999999</v>
      </c>
      <c r="AA57" s="1">
        <f t="shared" si="16"/>
        <v>264.818152</v>
      </c>
      <c r="AB57" s="1">
        <f t="shared" si="17"/>
        <v>188.642346</v>
      </c>
      <c r="AC57" s="1">
        <f t="shared" si="18"/>
        <v>83.908725058089502</v>
      </c>
      <c r="AD57" s="1">
        <f t="shared" si="19"/>
        <v>299.7363260862852</v>
      </c>
      <c r="AE57" s="1">
        <f t="shared" si="20"/>
        <v>292.47556808628519</v>
      </c>
      <c r="AF57" s="1">
        <f t="shared" si="21"/>
        <v>0.15331747713438457</v>
      </c>
      <c r="AG57" s="1">
        <f t="shared" si="22"/>
        <v>-78.005660661964512</v>
      </c>
      <c r="AH57" s="1">
        <f t="shared" si="23"/>
        <v>118.32391422467734</v>
      </c>
      <c r="AI57" s="1">
        <f t="shared" si="24"/>
        <v>67.12472278543602</v>
      </c>
      <c r="AJ57" s="1">
        <f t="shared" si="25"/>
        <v>1</v>
      </c>
      <c r="AM57" s="1">
        <f t="shared" si="26"/>
        <v>562.84792896655642</v>
      </c>
      <c r="AN57" s="1">
        <f t="shared" si="1"/>
        <v>47227.852121169875</v>
      </c>
      <c r="AO57" s="1">
        <f t="shared" si="27"/>
        <v>17642.480153438748</v>
      </c>
      <c r="AP57" s="1">
        <f t="shared" si="28"/>
        <v>36151.735068873371</v>
      </c>
      <c r="AQ57" s="1">
        <f t="shared" si="29"/>
        <v>53794.215222312123</v>
      </c>
      <c r="AR57" s="1">
        <f t="shared" si="30"/>
        <v>6566.3631011422476</v>
      </c>
      <c r="AT57" s="1">
        <f t="shared" si="31"/>
        <v>672.53304553341172</v>
      </c>
      <c r="AU57" s="1">
        <f t="shared" si="32"/>
        <v>56431.390410142631</v>
      </c>
      <c r="AV57" s="1">
        <f t="shared" si="33"/>
        <v>-2637.1751878305076</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275.17728999999997</v>
      </c>
      <c r="Z58" s="1">
        <f t="shared" si="15"/>
        <v>226.19872000000007</v>
      </c>
      <c r="AA58" s="1">
        <f t="shared" si="16"/>
        <v>267.171468</v>
      </c>
      <c r="AB58" s="1">
        <f t="shared" si="17"/>
        <v>183.52517400000005</v>
      </c>
      <c r="AC58" s="1">
        <f t="shared" si="18"/>
        <v>83.947679845044917</v>
      </c>
      <c r="AD58" s="1">
        <f t="shared" si="19"/>
        <v>303.18764081453082</v>
      </c>
      <c r="AE58" s="1">
        <f t="shared" si="20"/>
        <v>295.18181881453086</v>
      </c>
      <c r="AF58" s="1">
        <f t="shared" si="21"/>
        <v>0.13690235478454099</v>
      </c>
      <c r="AG58" s="1">
        <f t="shared" si="22"/>
        <v>-78.553136518978306</v>
      </c>
      <c r="AH58" s="1">
        <f t="shared" si="23"/>
        <v>118.37630836914789</v>
      </c>
      <c r="AI58" s="1">
        <f t="shared" si="24"/>
        <v>67.027156918673356</v>
      </c>
      <c r="AJ58" s="1">
        <f t="shared" si="25"/>
        <v>1</v>
      </c>
      <c r="AM58" s="1">
        <f t="shared" si="26"/>
        <v>570.7146310586802</v>
      </c>
      <c r="AN58" s="1">
        <f t="shared" si="1"/>
        <v>47910.169130997012</v>
      </c>
      <c r="AO58" s="1">
        <f t="shared" si="27"/>
        <v>17845.624538343283</v>
      </c>
      <c r="AP58" s="1">
        <f t="shared" si="28"/>
        <v>36486.243896388907</v>
      </c>
      <c r="AQ58" s="1">
        <f t="shared" si="29"/>
        <v>54331.868434732191</v>
      </c>
      <c r="AR58" s="1">
        <f t="shared" si="30"/>
        <v>6421.6993037351785</v>
      </c>
      <c r="AT58" s="1">
        <f t="shared" si="31"/>
        <v>682.89535466079678</v>
      </c>
      <c r="AU58" s="1">
        <f t="shared" si="32"/>
        <v>57327.480600732968</v>
      </c>
      <c r="AV58" s="1">
        <f t="shared" si="33"/>
        <v>-2995.6121660007775</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278.18468000000001</v>
      </c>
      <c r="Z59" s="1">
        <f t="shared" si="15"/>
        <v>220.87114000000003</v>
      </c>
      <c r="AA59" s="1">
        <f t="shared" si="16"/>
        <v>269.43431600000002</v>
      </c>
      <c r="AB59" s="1">
        <f t="shared" si="17"/>
        <v>178.34440799999999</v>
      </c>
      <c r="AC59" s="1">
        <f>AJ59*((AG59-Q59)^2+(AH59-R59)^2)^0.5</f>
        <v>83.726289791363001</v>
      </c>
      <c r="AD59" s="1">
        <f t="shared" si="19"/>
        <v>306.70070155199016</v>
      </c>
      <c r="AE59" s="1">
        <f t="shared" si="20"/>
        <v>297.95033755199017</v>
      </c>
      <c r="AF59" s="1">
        <f t="shared" si="21"/>
        <v>0.12079907917635449</v>
      </c>
      <c r="AG59" s="1">
        <f t="shared" si="22"/>
        <v>-79.076250333159152</v>
      </c>
      <c r="AH59" s="1">
        <f t="shared" si="23"/>
        <v>118.3910704085732</v>
      </c>
      <c r="AI59" s="1">
        <f t="shared" si="24"/>
        <v>66.736458310455333</v>
      </c>
      <c r="AJ59" s="1">
        <f t="shared" si="25"/>
        <v>1</v>
      </c>
      <c r="AM59" s="1">
        <f t="shared" si="26"/>
        <v>578.60752971008878</v>
      </c>
      <c r="AN59" s="1">
        <f t="shared" si="1"/>
        <v>48444.661707971572</v>
      </c>
      <c r="AO59" s="1">
        <f t="shared" si="27"/>
        <v>18052.40329335014</v>
      </c>
      <c r="AP59" s="1">
        <f t="shared" si="28"/>
        <v>36828.449423451304</v>
      </c>
      <c r="AQ59" s="1">
        <f t="shared" si="29"/>
        <v>54880.852716801441</v>
      </c>
      <c r="AR59" s="1">
        <f t="shared" si="30"/>
        <v>6436.1910088298682</v>
      </c>
      <c r="AT59" s="1">
        <f t="shared" si="31"/>
        <v>693.29217085889638</v>
      </c>
      <c r="AU59" s="1">
        <f t="shared" si="32"/>
        <v>58046.781207415108</v>
      </c>
      <c r="AV59" s="1">
        <f t="shared" si="33"/>
        <v>-3165.9284906136672</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281.09201000000002</v>
      </c>
      <c r="Z60" s="1">
        <f t="shared" si="15"/>
        <v>215.50009</v>
      </c>
      <c r="AA60" s="1">
        <f t="shared" si="16"/>
        <v>271.60132600000003</v>
      </c>
      <c r="AB60" s="1">
        <f t="shared" si="17"/>
        <v>173.131866</v>
      </c>
      <c r="AC60" s="1">
        <f t="shared" si="18"/>
        <v>83.698260951004997</v>
      </c>
      <c r="AD60" s="1">
        <f t="shared" si="19"/>
        <v>309.92845067684021</v>
      </c>
      <c r="AE60" s="1">
        <f t="shared" si="20"/>
        <v>300.43776667684023</v>
      </c>
      <c r="AF60" s="1">
        <f t="shared" si="21"/>
        <v>0.10573683723061168</v>
      </c>
      <c r="AG60" s="1">
        <f t="shared" si="22"/>
        <v>-79.513002675254185</v>
      </c>
      <c r="AH60" s="1">
        <f t="shared" si="23"/>
        <v>118.42245694073672</v>
      </c>
      <c r="AI60" s="1">
        <f t="shared" si="24"/>
        <v>66.612948818104655</v>
      </c>
      <c r="AJ60" s="1">
        <f t="shared" si="25"/>
        <v>1</v>
      </c>
      <c r="AM60" s="1">
        <f t="shared" si="26"/>
        <v>586.45617148918052</v>
      </c>
      <c r="AN60" s="1">
        <f t="shared" si="1"/>
        <v>49085.361677628767</v>
      </c>
      <c r="AO60" s="1">
        <f t="shared" si="27"/>
        <v>18242.388606838816</v>
      </c>
      <c r="AP60" s="1">
        <f t="shared" si="28"/>
        <v>37135.910587857521</v>
      </c>
      <c r="AQ60" s="1">
        <f t="shared" si="29"/>
        <v>55378.299194696338</v>
      </c>
      <c r="AR60" s="1">
        <f t="shared" si="30"/>
        <v>6292.9375170675703</v>
      </c>
      <c r="AT60" s="1">
        <f t="shared" si="31"/>
        <v>703.63069027816937</v>
      </c>
      <c r="AU60" s="1">
        <f t="shared" si="32"/>
        <v>58892.665128037996</v>
      </c>
      <c r="AV60" s="1">
        <f t="shared" si="33"/>
        <v>-3514.3659333416581</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283.90168</v>
      </c>
      <c r="Z61" s="1">
        <f t="shared" si="15"/>
        <v>210.05928999999998</v>
      </c>
      <c r="AA61" s="1">
        <f t="shared" si="16"/>
        <v>273.67242599999992</v>
      </c>
      <c r="AB61" s="1">
        <f t="shared" si="17"/>
        <v>167.86370799999997</v>
      </c>
      <c r="AC61" s="1">
        <f t="shared" si="18"/>
        <v>83.433503087568383</v>
      </c>
      <c r="AD61" s="1">
        <f t="shared" si="19"/>
        <v>313.19420389365382</v>
      </c>
      <c r="AE61" s="1">
        <f t="shared" si="20"/>
        <v>302.96494989365374</v>
      </c>
      <c r="AF61" s="1">
        <f t="shared" si="21"/>
        <v>9.1008324406302854E-2</v>
      </c>
      <c r="AG61" s="1">
        <f t="shared" si="22"/>
        <v>-79.922925828181349</v>
      </c>
      <c r="AH61" s="1">
        <f t="shared" si="23"/>
        <v>118.42210063685297</v>
      </c>
      <c r="AI61" s="1">
        <f t="shared" si="24"/>
        <v>66.315245889700776</v>
      </c>
      <c r="AJ61" s="1">
        <f t="shared" si="25"/>
        <v>1</v>
      </c>
      <c r="AM61" s="1">
        <f t="shared" si="26"/>
        <v>594.31759461945001</v>
      </c>
      <c r="AN61" s="1">
        <f t="shared" si="1"/>
        <v>49585.998865678099</v>
      </c>
      <c r="AO61" s="1">
        <f t="shared" si="27"/>
        <v>18434.610841180463</v>
      </c>
      <c r="AP61" s="1">
        <f t="shared" si="28"/>
        <v>37448.285596554968</v>
      </c>
      <c r="AQ61" s="1">
        <f t="shared" si="29"/>
        <v>55882.896437735428</v>
      </c>
      <c r="AR61" s="1">
        <f t="shared" si="30"/>
        <v>6296.8975720573289</v>
      </c>
      <c r="AT61" s="1">
        <f t="shared" si="31"/>
        <v>713.98604576297782</v>
      </c>
      <c r="AU61" s="1">
        <f t="shared" si="32"/>
        <v>59570.356953646151</v>
      </c>
      <c r="AV61" s="1">
        <f t="shared" si="33"/>
        <v>-3687.4605159107232</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286.61129000000005</v>
      </c>
      <c r="Z62" s="1">
        <f t="shared" si="15"/>
        <v>204.57602000000003</v>
      </c>
      <c r="AA62" s="1">
        <f t="shared" si="16"/>
        <v>275.64768800000007</v>
      </c>
      <c r="AB62" s="1">
        <f t="shared" si="17"/>
        <v>162.564774</v>
      </c>
      <c r="AC62" s="1">
        <f t="shared" si="18"/>
        <v>83.317354327670486</v>
      </c>
      <c r="AD62" s="1">
        <f t="shared" si="19"/>
        <v>316.23668296095758</v>
      </c>
      <c r="AE62" s="1">
        <f t="shared" si="20"/>
        <v>305.2730809609576</v>
      </c>
      <c r="AF62" s="1">
        <f t="shared" si="21"/>
        <v>7.6934769740416395E-2</v>
      </c>
      <c r="AG62" s="1">
        <f t="shared" si="22"/>
        <v>-80.283667805834824</v>
      </c>
      <c r="AH62" s="1">
        <f t="shared" si="23"/>
        <v>118.41561108760278</v>
      </c>
      <c r="AI62" s="1">
        <f t="shared" si="24"/>
        <v>66.147718947091931</v>
      </c>
      <c r="AJ62" s="1">
        <f t="shared" si="25"/>
        <v>1</v>
      </c>
      <c r="AM62" s="1">
        <f t="shared" si="26"/>
        <v>602.13616068760132</v>
      </c>
      <c r="AN62" s="1">
        <f t="shared" si="1"/>
        <v>50168.39185351201</v>
      </c>
      <c r="AO62" s="1">
        <f t="shared" si="27"/>
        <v>18613.691159081962</v>
      </c>
      <c r="AP62" s="1">
        <f t="shared" si="28"/>
        <v>37733.58444526013</v>
      </c>
      <c r="AQ62" s="1">
        <f t="shared" si="29"/>
        <v>56347.275604342096</v>
      </c>
      <c r="AR62" s="1">
        <f t="shared" si="30"/>
        <v>6178.8837508300858</v>
      </c>
      <c r="AT62" s="1">
        <f t="shared" si="31"/>
        <v>724.28494835040181</v>
      </c>
      <c r="AU62" s="1">
        <f t="shared" si="32"/>
        <v>60345.505675908942</v>
      </c>
      <c r="AV62" s="1">
        <f t="shared" si="33"/>
        <v>-3998.2300715668462</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289.22289000000001</v>
      </c>
      <c r="Z63" s="1">
        <f t="shared" si="15"/>
        <v>199.03031999999999</v>
      </c>
      <c r="AA63" s="1">
        <f t="shared" si="16"/>
        <v>277.52730799999995</v>
      </c>
      <c r="AB63" s="1">
        <f t="shared" si="17"/>
        <v>157.21693399999998</v>
      </c>
      <c r="AC63" s="1">
        <f t="shared" si="18"/>
        <v>83.067895382530594</v>
      </c>
      <c r="AD63" s="1">
        <f t="shared" si="19"/>
        <v>319.20316214560484</v>
      </c>
      <c r="AE63" s="1">
        <f t="shared" si="20"/>
        <v>307.50758014560478</v>
      </c>
      <c r="AF63" s="1">
        <f t="shared" si="21"/>
        <v>6.3667974955532114E-2</v>
      </c>
      <c r="AG63" s="1">
        <f t="shared" si="22"/>
        <v>-80.568286457694697</v>
      </c>
      <c r="AH63" s="1">
        <f t="shared" si="23"/>
        <v>118.42105654189609</v>
      </c>
      <c r="AI63" s="1">
        <f t="shared" si="24"/>
        <v>65.887237392706339</v>
      </c>
      <c r="AJ63" s="1">
        <f t="shared" si="25"/>
        <v>1</v>
      </c>
      <c r="AM63" s="1">
        <f t="shared" si="26"/>
        <v>609.95489604463592</v>
      </c>
      <c r="AN63" s="1">
        <f t="shared" si="1"/>
        <v>50667.669492698144</v>
      </c>
      <c r="AO63" s="1">
        <f t="shared" si="27"/>
        <v>18788.298123890301</v>
      </c>
      <c r="AP63" s="1">
        <f t="shared" si="28"/>
        <v>38009.781951477635</v>
      </c>
      <c r="AQ63" s="1">
        <f t="shared" si="29"/>
        <v>56798.080075367936</v>
      </c>
      <c r="AR63" s="1">
        <f t="shared" si="30"/>
        <v>6130.4105826697923</v>
      </c>
      <c r="AT63" s="1">
        <f t="shared" si="31"/>
        <v>734.58407393136474</v>
      </c>
      <c r="AU63" s="1">
        <f t="shared" si="32"/>
        <v>61020.353003003729</v>
      </c>
      <c r="AV63" s="1">
        <f t="shared" si="33"/>
        <v>-4222.2729276357932</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291.72846000000004</v>
      </c>
      <c r="Z64" s="1">
        <f t="shared" si="15"/>
        <v>193.43647999999999</v>
      </c>
      <c r="AA64" s="1">
        <f t="shared" si="16"/>
        <v>279.30511199999995</v>
      </c>
      <c r="AB64" s="1">
        <f t="shared" si="17"/>
        <v>151.833876</v>
      </c>
      <c r="AC64" s="1">
        <f t="shared" si="18"/>
        <v>82.79473397954267</v>
      </c>
      <c r="AD64" s="1">
        <f t="shared" si="19"/>
        <v>322.05825677813328</v>
      </c>
      <c r="AE64" s="1">
        <f t="shared" si="20"/>
        <v>309.63490877813319</v>
      </c>
      <c r="AF64" s="1">
        <f t="shared" si="21"/>
        <v>5.0866731633413639E-2</v>
      </c>
      <c r="AG64" s="1">
        <f t="shared" si="22"/>
        <v>-80.816993266452016</v>
      </c>
      <c r="AH64" s="1">
        <f t="shared" si="23"/>
        <v>118.41060732637676</v>
      </c>
      <c r="AI64" s="1">
        <f t="shared" si="24"/>
        <v>65.620202418867422</v>
      </c>
      <c r="AJ64" s="1">
        <f t="shared" si="25"/>
        <v>1</v>
      </c>
      <c r="AM64" s="1">
        <f t="shared" si="26"/>
        <v>617.74349350289322</v>
      </c>
      <c r="AN64" s="1">
        <f t="shared" si="1"/>
        <v>51145.908212165392</v>
      </c>
      <c r="AO64" s="1">
        <f t="shared" si="27"/>
        <v>18956.348993960924</v>
      </c>
      <c r="AP64" s="1">
        <f t="shared" si="28"/>
        <v>38272.732534429939</v>
      </c>
      <c r="AQ64" s="1">
        <f t="shared" si="29"/>
        <v>57229.08152839086</v>
      </c>
      <c r="AR64" s="1">
        <f t="shared" si="30"/>
        <v>6083.1733162254677</v>
      </c>
      <c r="AT64" s="1">
        <f t="shared" si="31"/>
        <v>744.84350076437443</v>
      </c>
      <c r="AU64" s="1">
        <f t="shared" si="32"/>
        <v>61669.119502177666</v>
      </c>
      <c r="AV64" s="1">
        <f t="shared" si="33"/>
        <v>-4440.0379737868061</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294.13432000000006</v>
      </c>
      <c r="Z65" s="1">
        <f t="shared" si="15"/>
        <v>187.79485</v>
      </c>
      <c r="AA65" s="1">
        <f t="shared" si="16"/>
        <v>280.98680999999999</v>
      </c>
      <c r="AB65" s="1">
        <f t="shared" si="17"/>
        <v>146.41533200000001</v>
      </c>
      <c r="AC65" s="1">
        <f t="shared" si="18"/>
        <v>82.537924908492741</v>
      </c>
      <c r="AD65" s="1">
        <f t="shared" si="19"/>
        <v>324.81883504875606</v>
      </c>
      <c r="AE65" s="1">
        <f t="shared" si="20"/>
        <v>311.67132504875599</v>
      </c>
      <c r="AF65" s="1">
        <f t="shared" si="21"/>
        <v>3.8194733617175354E-2</v>
      </c>
      <c r="AG65" s="1">
        <f t="shared" si="22"/>
        <v>-81.066672924399498</v>
      </c>
      <c r="AH65" s="1">
        <f t="shared" si="23"/>
        <v>118.36094274692871</v>
      </c>
      <c r="AI65" s="1">
        <f t="shared" si="24"/>
        <v>65.376962425564841</v>
      </c>
      <c r="AJ65" s="1">
        <f t="shared" si="25"/>
        <v>1</v>
      </c>
      <c r="AM65" s="1">
        <f t="shared" si="26"/>
        <v>625.5049817536277</v>
      </c>
      <c r="AN65" s="1">
        <f t="shared" si="1"/>
        <v>51627.883213869049</v>
      </c>
      <c r="AO65" s="1">
        <f t="shared" si="27"/>
        <v>19118.836630969781</v>
      </c>
      <c r="AP65" s="1">
        <f t="shared" si="28"/>
        <v>38524.445803976538</v>
      </c>
      <c r="AQ65" s="1">
        <f t="shared" si="29"/>
        <v>57643.282434946319</v>
      </c>
      <c r="AR65" s="1">
        <f t="shared" si="30"/>
        <v>6015.3992210772703</v>
      </c>
      <c r="AT65" s="1">
        <f t="shared" si="31"/>
        <v>755.06721835286714</v>
      </c>
      <c r="AU65" s="1">
        <f t="shared" si="32"/>
        <v>62321.681369273443</v>
      </c>
      <c r="AV65" s="1">
        <f t="shared" si="33"/>
        <v>-4678.3989343271242</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296.44147000000004</v>
      </c>
      <c r="Z66" s="1">
        <f t="shared" si="15"/>
        <v>182.10542999999996</v>
      </c>
      <c r="AA66" s="1">
        <f t="shared" si="16"/>
        <v>282.57340200000004</v>
      </c>
      <c r="AB66" s="1">
        <f t="shared" si="17"/>
        <v>140.96130199999999</v>
      </c>
      <c r="AC66" s="1">
        <f t="shared" si="18"/>
        <v>82.155144537389759</v>
      </c>
      <c r="AD66" s="1">
        <f t="shared" si="19"/>
        <v>327.44705983379077</v>
      </c>
      <c r="AE66" s="1">
        <f t="shared" si="20"/>
        <v>313.57899183379078</v>
      </c>
      <c r="AF66" s="1">
        <f t="shared" si="21"/>
        <v>2.6779953658044055E-2</v>
      </c>
      <c r="AG66" s="1">
        <f t="shared" si="22"/>
        <v>-81.19187666106555</v>
      </c>
      <c r="AH66" s="1">
        <f t="shared" si="23"/>
        <v>118.36936674292784</v>
      </c>
      <c r="AI66" s="1">
        <f>AH66-R66</f>
        <v>65.044633817478797</v>
      </c>
      <c r="AJ66" s="1">
        <f t="shared" si="25"/>
        <v>1</v>
      </c>
      <c r="AM66" s="1">
        <f t="shared" si="26"/>
        <v>633.2432646831096</v>
      </c>
      <c r="AN66" s="1">
        <f t="shared" ref="AN66:AN89" si="37">AM66*AC66</f>
        <v>52024.191937369433</v>
      </c>
      <c r="AO66" s="1">
        <f t="shared" si="27"/>
        <v>19273.533941816924</v>
      </c>
      <c r="AP66" s="1">
        <f t="shared" si="28"/>
        <v>38760.24486460755</v>
      </c>
      <c r="AQ66" s="1">
        <f t="shared" si="29"/>
        <v>58033.778806424474</v>
      </c>
      <c r="AR66" s="1">
        <f t="shared" si="30"/>
        <v>6009.5868690550415</v>
      </c>
      <c r="AT66" s="1">
        <f t="shared" si="31"/>
        <v>765.26036903932072</v>
      </c>
      <c r="AU66" s="1">
        <f t="shared" si="32"/>
        <v>62870.076227161619</v>
      </c>
      <c r="AV66" s="1">
        <f t="shared" si="33"/>
        <v>-4836.2974207371444</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298.63492000000002</v>
      </c>
      <c r="Z67" s="1">
        <f t="shared" ref="Z67:Z90" si="48">B67+$S$12*(G67-D67)+$S$14*(B67-J67)</f>
        <v>176.37583999999998</v>
      </c>
      <c r="AA67" s="1">
        <f t="shared" ref="AA67:AA85" si="49">G67+$S$18*(J67-B67)+$S$20*(G67-D67)</f>
        <v>284.05173600000001</v>
      </c>
      <c r="AB67" s="1">
        <f t="shared" ref="AB67:AB90" si="50">B67+$S$18*(G67-D67)+$S$20*(B67-J67)</f>
        <v>135.48003199999999</v>
      </c>
      <c r="AC67" s="1">
        <f t="shared" ref="AC67:AC88" si="51">AJ67*((AG67-Q67)^2+(AH67-R67)^2)^0.5</f>
        <v>81.939046678197911</v>
      </c>
      <c r="AD67" s="1">
        <f t="shared" ref="AD67:AD80" si="52">Y67-Q67</f>
        <v>329.88604444679521</v>
      </c>
      <c r="AE67" s="1">
        <f t="shared" ref="AE67:AE74" si="53">AA67-Q67</f>
        <v>315.30286044679519</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($AK$39+$AK$42*(X67-$X$2))*0.994</f>
        <v>640.93486309825755</v>
      </c>
      <c r="AN67" s="1">
        <f t="shared" si="37"/>
        <v>52517.591665092514</v>
      </c>
      <c r="AO67" s="1">
        <f t="shared" ref="AO67:AO89" si="59">$AL$2*AD67</f>
        <v>19417.092576138366</v>
      </c>
      <c r="AP67" s="1">
        <f t="shared" ref="AP67:AP86" si="60">$AL$5*AE67</f>
        <v>38973.325368386577</v>
      </c>
      <c r="AQ67" s="1">
        <f t="shared" ref="AQ67:AQ86" si="61">AO67+AP67</f>
        <v>58390.417944524947</v>
      </c>
      <c r="AR67" s="1">
        <f t="shared" ref="AR67:AR73" si="62">AQ67-AN67</f>
        <v>5872.8262794324328</v>
      </c>
      <c r="AT67" s="1">
        <f t="shared" ref="AT67:AT89" si="63">($AK$45+$AK$48*(X67-$X$2))*0.982</f>
        <v>775.39202516765783</v>
      </c>
      <c r="AU67" s="1">
        <f t="shared" ref="AU67:AU89" si="64">AT67*AC67</f>
        <v>63534.883344115122</v>
      </c>
      <c r="AV67" s="1">
        <f t="shared" ref="AV67:AV89" si="65">AQ67-AU67</f>
        <v>-5144.4653995901754</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300.73000999999999</v>
      </c>
      <c r="Z68" s="1">
        <f t="shared" si="48"/>
        <v>170.59314000000001</v>
      </c>
      <c r="AA68" s="1">
        <f t="shared" si="49"/>
        <v>285.43469599999997</v>
      </c>
      <c r="AB68" s="1">
        <f t="shared" si="50"/>
        <v>129.95856599999999</v>
      </c>
      <c r="AC68" s="1">
        <f t="shared" si="51"/>
        <v>81.461980209579309</v>
      </c>
      <c r="AD68" s="1">
        <f t="shared" si="52"/>
        <v>332.3668024679888</v>
      </c>
      <c r="AE68" s="1">
        <f t="shared" si="53"/>
        <v>317.07148846798884</v>
      </c>
      <c r="AF68" s="1">
        <f t="shared" si="54"/>
        <v>4.3614453019169986E-3</v>
      </c>
      <c r="AG68" s="1">
        <f t="shared" si="55"/>
        <v>-81.434398832476333</v>
      </c>
      <c r="AH68" s="1">
        <f t="shared" si="56"/>
        <v>118.27948536298226</v>
      </c>
      <c r="AI68" s="1">
        <f t="shared" ref="AI68:AI89" si="66">AH68-R68</f>
        <v>64.469005111242765</v>
      </c>
      <c r="AJ68" s="1">
        <f t="shared" si="57"/>
        <v>1</v>
      </c>
      <c r="AM68" s="1">
        <f t="shared" si="58"/>
        <v>648.62033861643818</v>
      </c>
      <c r="AN68" s="1">
        <f t="shared" si="37"/>
        <v>52837.89718790292</v>
      </c>
      <c r="AO68" s="1">
        <f t="shared" si="59"/>
        <v>19563.109993265822</v>
      </c>
      <c r="AP68" s="1">
        <f t="shared" si="60"/>
        <v>39191.938403574233</v>
      </c>
      <c r="AQ68" s="1">
        <f t="shared" si="61"/>
        <v>58755.048396840051</v>
      </c>
      <c r="AR68" s="1">
        <f t="shared" si="62"/>
        <v>5917.1512089371317</v>
      </c>
      <c r="AT68" s="1">
        <f t="shared" si="63"/>
        <v>785.51561599106958</v>
      </c>
      <c r="AU68" s="1">
        <f t="shared" si="64"/>
        <v>63989.657564180008</v>
      </c>
      <c r="AV68" s="1">
        <f t="shared" si="65"/>
        <v>-5234.6091673399569</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302.71802000000002</v>
      </c>
      <c r="Z69" s="1">
        <f t="shared" si="48"/>
        <v>164.78425999999999</v>
      </c>
      <c r="AA69" s="1">
        <f t="shared" si="49"/>
        <v>286.71664399999997</v>
      </c>
      <c r="AB69" s="1">
        <f t="shared" si="50"/>
        <v>124.422012</v>
      </c>
      <c r="AC69" s="1">
        <f t="shared" si="51"/>
        <v>81.181207784263734</v>
      </c>
      <c r="AD69" s="1">
        <f t="shared" si="52"/>
        <v>334.56001999220553</v>
      </c>
      <c r="AE69" s="1">
        <f t="shared" si="53"/>
        <v>318.55864399220548</v>
      </c>
      <c r="AF69" s="1">
        <f t="shared" si="54"/>
        <v>-5.8616545240871227E-3</v>
      </c>
      <c r="AG69" s="1">
        <f t="shared" si="55"/>
        <v>-81.467943507650972</v>
      </c>
      <c r="AH69" s="1">
        <f t="shared" si="56"/>
        <v>118.25349866721804</v>
      </c>
      <c r="AI69" s="1">
        <f t="shared" si="66"/>
        <v>64.246822703645179</v>
      </c>
      <c r="AJ69" s="1">
        <f t="shared" si="57"/>
        <v>1</v>
      </c>
      <c r="AM69" s="1">
        <f t="shared" si="58"/>
        <v>656.24148403159461</v>
      </c>
      <c r="AN69" s="1">
        <f t="shared" si="37"/>
        <v>53274.476271822474</v>
      </c>
      <c r="AO69" s="1">
        <f t="shared" si="59"/>
        <v>19692.202776741218</v>
      </c>
      <c r="AP69" s="1">
        <f t="shared" si="60"/>
        <v>39375.75974930056</v>
      </c>
      <c r="AQ69" s="1">
        <f t="shared" si="61"/>
        <v>59067.962526041782</v>
      </c>
      <c r="AR69" s="1">
        <f t="shared" si="62"/>
        <v>5793.4862542193077</v>
      </c>
      <c r="AT69" s="1">
        <f t="shared" si="63"/>
        <v>795.55446883839841</v>
      </c>
      <c r="AU69" s="1">
        <f t="shared" si="64"/>
        <v>64584.072638469588</v>
      </c>
      <c r="AV69" s="1">
        <f t="shared" si="65"/>
        <v>-5516.1101124278066</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304.60035000000005</v>
      </c>
      <c r="Z70" s="1">
        <f t="shared" si="48"/>
        <v>158.92292000000003</v>
      </c>
      <c r="AA70" s="1">
        <f t="shared" si="49"/>
        <v>287.89650799999998</v>
      </c>
      <c r="AB70" s="1">
        <f t="shared" si="50"/>
        <v>118.84653</v>
      </c>
      <c r="AC70" s="1">
        <f t="shared" si="51"/>
        <v>80.712604676079152</v>
      </c>
      <c r="AD70" s="1">
        <f t="shared" si="52"/>
        <v>336.78010817701403</v>
      </c>
      <c r="AE70" s="1">
        <f t="shared" si="53"/>
        <v>320.07626617701396</v>
      </c>
      <c r="AF70" s="1">
        <f t="shared" si="54"/>
        <v>-1.6064518447075678E-2</v>
      </c>
      <c r="AG70" s="1">
        <f t="shared" si="55"/>
        <v>-81.506987846797102</v>
      </c>
      <c r="AH70" s="1">
        <f t="shared" si="56"/>
        <v>118.18873385256326</v>
      </c>
      <c r="AI70" s="1">
        <f t="shared" si="66"/>
        <v>63.88543626446878</v>
      </c>
      <c r="AJ70" s="1">
        <f t="shared" si="57"/>
        <v>1</v>
      </c>
      <c r="AM70" s="1">
        <f t="shared" si="58"/>
        <v>663.85193777841891</v>
      </c>
      <c r="AN70" s="1">
        <f t="shared" si="37"/>
        <v>53581.21901735862</v>
      </c>
      <c r="AO70" s="1">
        <f t="shared" si="59"/>
        <v>19822.877167299044</v>
      </c>
      <c r="AP70" s="1">
        <f t="shared" si="60"/>
        <v>39563.346957075992</v>
      </c>
      <c r="AQ70" s="1">
        <f t="shared" si="61"/>
        <v>59386.224124375032</v>
      </c>
      <c r="AR70" s="1">
        <f t="shared" si="62"/>
        <v>5805.0051070164118</v>
      </c>
      <c r="AT70" s="1">
        <f t="shared" si="63"/>
        <v>805.57923822724001</v>
      </c>
      <c r="AU70" s="1">
        <f t="shared" si="64"/>
        <v>65020.398590292214</v>
      </c>
      <c r="AV70" s="1">
        <f t="shared" si="65"/>
        <v>-5634.1744659171818</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306.36963000000003</v>
      </c>
      <c r="Z71" s="1">
        <f t="shared" si="48"/>
        <v>153.02873</v>
      </c>
      <c r="AA71" s="1">
        <f t="shared" si="49"/>
        <v>288.969382</v>
      </c>
      <c r="AB71" s="1">
        <f t="shared" si="50"/>
        <v>113.250518</v>
      </c>
      <c r="AC71" s="1">
        <f t="shared" si="51"/>
        <v>80.26151084134959</v>
      </c>
      <c r="AD71" s="1">
        <f t="shared" si="52"/>
        <v>338.82597588196029</v>
      </c>
      <c r="AE71" s="1">
        <f t="shared" si="53"/>
        <v>321.42572788196026</v>
      </c>
      <c r="AF71" s="1">
        <f t="shared" si="54"/>
        <v>-2.5607029454661989E-2</v>
      </c>
      <c r="AG71" s="1">
        <f t="shared" si="55"/>
        <v>-81.483934534927542</v>
      </c>
      <c r="AH71" s="1">
        <f t="shared" si="56"/>
        <v>118.13854931750318</v>
      </c>
      <c r="AI71" s="1">
        <f t="shared" si="66"/>
        <v>63.546877762888649</v>
      </c>
      <c r="AJ71" s="1">
        <f t="shared" si="57"/>
        <v>1</v>
      </c>
      <c r="AM71" s="1">
        <f t="shared" si="58"/>
        <v>671.40884761852942</v>
      </c>
      <c r="AN71" s="1">
        <f t="shared" si="37"/>
        <v>53888.288502112635</v>
      </c>
      <c r="AO71" s="1">
        <f t="shared" si="59"/>
        <v>19943.296940412183</v>
      </c>
      <c r="AP71" s="1">
        <f t="shared" si="60"/>
        <v>39730.14852057759</v>
      </c>
      <c r="AQ71" s="1">
        <f t="shared" si="61"/>
        <v>59673.445460989773</v>
      </c>
      <c r="AR71" s="1">
        <f t="shared" si="62"/>
        <v>5785.1569588771381</v>
      </c>
      <c r="AT71" s="1">
        <f t="shared" si="63"/>
        <v>815.5334776142131</v>
      </c>
      <c r="AU71" s="1">
        <f t="shared" si="64"/>
        <v>65455.949055016696</v>
      </c>
      <c r="AV71" s="1">
        <f t="shared" si="65"/>
        <v>-5782.5035940269227</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308.0385</v>
      </c>
      <c r="Z72" s="1">
        <f t="shared" si="48"/>
        <v>147.10339000000002</v>
      </c>
      <c r="AA72" s="1">
        <f t="shared" si="49"/>
        <v>289.946686</v>
      </c>
      <c r="AB72" s="1">
        <f t="shared" si="50"/>
        <v>107.63444</v>
      </c>
      <c r="AC72" s="1">
        <f t="shared" si="51"/>
        <v>79.819253702080516</v>
      </c>
      <c r="AD72" s="1">
        <f t="shared" si="52"/>
        <v>340.72429515164458</v>
      </c>
      <c r="AE72" s="1">
        <f t="shared" si="53"/>
        <v>322.63248115164458</v>
      </c>
      <c r="AF72" s="1">
        <f t="shared" si="54"/>
        <v>-3.4589419682973369E-2</v>
      </c>
      <c r="AG72" s="1">
        <f t="shared" si="55"/>
        <v>-81.410630127979687</v>
      </c>
      <c r="AH72" s="1">
        <f t="shared" si="56"/>
        <v>118.10211024491019</v>
      </c>
      <c r="AI72" s="1">
        <f t="shared" si="66"/>
        <v>63.221861077367883</v>
      </c>
      <c r="AJ72" s="1">
        <f t="shared" si="57"/>
        <v>1</v>
      </c>
      <c r="AM72" s="1">
        <f t="shared" si="58"/>
        <v>678.92268358031549</v>
      </c>
      <c r="AN72" s="1">
        <f t="shared" si="37"/>
        <v>54191.101924794537</v>
      </c>
      <c r="AO72" s="1">
        <f t="shared" si="59"/>
        <v>20055.032012625801</v>
      </c>
      <c r="AP72" s="1">
        <f t="shared" si="60"/>
        <v>39879.310465230184</v>
      </c>
      <c r="AQ72" s="1">
        <f t="shared" si="61"/>
        <v>59934.342477855986</v>
      </c>
      <c r="AR72" s="1">
        <f t="shared" si="62"/>
        <v>5743.2405530614487</v>
      </c>
      <c r="AT72" s="1">
        <f t="shared" si="63"/>
        <v>825.43097850552624</v>
      </c>
      <c r="AU72" s="1">
        <f t="shared" si="64"/>
        <v>65885.284686889165</v>
      </c>
      <c r="AV72" s="1">
        <f t="shared" si="65"/>
        <v>-5950.9422090331791</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309.60064000000006</v>
      </c>
      <c r="Z73" s="1">
        <f t="shared" si="48"/>
        <v>141.14755</v>
      </c>
      <c r="AA73" s="1">
        <f t="shared" si="49"/>
        <v>290.82271000000003</v>
      </c>
      <c r="AB73" s="1">
        <f t="shared" si="50"/>
        <v>101.99956399999998</v>
      </c>
      <c r="AC73" s="1">
        <f t="shared" si="51"/>
        <v>79.386508754580191</v>
      </c>
      <c r="AD73" s="1">
        <f t="shared" si="52"/>
        <v>342.52171923231197</v>
      </c>
      <c r="AE73" s="1">
        <f t="shared" si="53"/>
        <v>323.74378923231194</v>
      </c>
      <c r="AF73" s="1">
        <f t="shared" si="54"/>
        <v>-4.3483239569640654E-2</v>
      </c>
      <c r="AG73" s="1">
        <f t="shared" si="55"/>
        <v>-81.340041070987667</v>
      </c>
      <c r="AH73" s="1">
        <f t="shared" si="56"/>
        <v>118.03698154415797</v>
      </c>
      <c r="AI73" s="1">
        <f t="shared" si="66"/>
        <v>62.911222422600389</v>
      </c>
      <c r="AJ73" s="1">
        <f t="shared" si="57"/>
        <v>1</v>
      </c>
      <c r="AM73" s="1">
        <f t="shared" si="58"/>
        <v>686.39338693622892</v>
      </c>
      <c r="AN73" s="1">
        <f t="shared" si="37"/>
        <v>54490.374621098883</v>
      </c>
      <c r="AO73" s="1">
        <f t="shared" si="59"/>
        <v>20160.828394013883</v>
      </c>
      <c r="AP73" s="1">
        <f t="shared" si="60"/>
        <v>40016.67481184916</v>
      </c>
      <c r="AQ73" s="1">
        <f t="shared" si="61"/>
        <v>60177.503205863046</v>
      </c>
      <c r="AR73" s="1">
        <f t="shared" si="62"/>
        <v>5687.128584764163</v>
      </c>
      <c r="AT73" s="1">
        <f t="shared" si="63"/>
        <v>835.27166354309429</v>
      </c>
      <c r="AU73" s="1">
        <f t="shared" si="64"/>
        <v>66309.301230316618</v>
      </c>
      <c r="AV73" s="1">
        <f t="shared" si="65"/>
        <v>-6131.798024453572</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311.05007999999998</v>
      </c>
      <c r="Z74" s="1">
        <f t="shared" si="48"/>
        <v>135.15354000000002</v>
      </c>
      <c r="AA74" s="1">
        <f t="shared" si="49"/>
        <v>291.59147600000006</v>
      </c>
      <c r="AB74" s="1">
        <f t="shared" si="50"/>
        <v>96.339448000000004</v>
      </c>
      <c r="AC74" s="1">
        <f t="shared" si="51"/>
        <v>78.82004007186859</v>
      </c>
      <c r="AD74" s="1">
        <f t="shared" si="52"/>
        <v>344.21347783048736</v>
      </c>
      <c r="AE74" s="1">
        <f t="shared" si="53"/>
        <v>324.75487383048744</v>
      </c>
      <c r="AF74" s="1">
        <f t="shared" si="54"/>
        <v>-5.1586246819961774E-2</v>
      </c>
      <c r="AG74" s="1">
        <f t="shared" si="55"/>
        <v>-81.184769238120253</v>
      </c>
      <c r="AH74" s="1">
        <f t="shared" si="56"/>
        <v>118.00617299786646</v>
      </c>
      <c r="AI74" s="1">
        <f t="shared" si="66"/>
        <v>62.502372795447926</v>
      </c>
      <c r="AJ74" s="1">
        <f t="shared" si="57"/>
        <v>1</v>
      </c>
      <c r="AM74" s="1">
        <f t="shared" si="58"/>
        <v>693.82867200189219</v>
      </c>
      <c r="AN74" s="1">
        <f t="shared" si="37"/>
        <v>54687.603730200513</v>
      </c>
      <c r="AO74" s="1">
        <f t="shared" si="59"/>
        <v>20260.405305102486</v>
      </c>
      <c r="AP74" s="1">
        <f t="shared" si="60"/>
        <v>40141.650934691235</v>
      </c>
      <c r="AQ74" s="1">
        <f t="shared" si="61"/>
        <v>60402.056239793717</v>
      </c>
      <c r="AR74" s="1">
        <f>AQ74-AN74</f>
        <v>5714.452509593204</v>
      </c>
      <c r="AT74" s="1">
        <f t="shared" si="63"/>
        <v>845.06569430698619</v>
      </c>
      <c r="AU74" s="1">
        <f t="shared" si="64"/>
        <v>66608.111888638101</v>
      </c>
      <c r="AV74" s="1">
        <f t="shared" si="65"/>
        <v>-6206.0556488443835</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312.38512000000003</v>
      </c>
      <c r="Z75" s="1">
        <f t="shared" si="48"/>
        <v>129.136</v>
      </c>
      <c r="AA75" s="1">
        <f t="shared" si="49"/>
        <v>292.25252</v>
      </c>
      <c r="AB75" s="1">
        <f t="shared" si="50"/>
        <v>90.667512000000002</v>
      </c>
      <c r="AC75" s="1">
        <f t="shared" si="51"/>
        <v>78.313372742531769</v>
      </c>
      <c r="AD75" s="1">
        <f t="shared" si="52"/>
        <v>345.79430093437901</v>
      </c>
      <c r="AE75" s="1">
        <f>AA75-Q75</f>
        <v>325.66170093437898</v>
      </c>
      <c r="AF75" s="1">
        <f t="shared" si="54"/>
        <v>-5.9837016306733763E-2</v>
      </c>
      <c r="AG75" s="1">
        <f t="shared" si="55"/>
        <v>-81.061182071001966</v>
      </c>
      <c r="AH75" s="1">
        <f t="shared" si="56"/>
        <v>117.92507599162714</v>
      </c>
      <c r="AI75" s="1">
        <f t="shared" si="66"/>
        <v>62.147173209937726</v>
      </c>
      <c r="AJ75" s="1">
        <f t="shared" si="57"/>
        <v>1</v>
      </c>
      <c r="AM75" s="1">
        <f t="shared" si="58"/>
        <v>701.2026818880596</v>
      </c>
      <c r="AN75" s="1">
        <f t="shared" si="37"/>
        <v>54913.546994762539</v>
      </c>
      <c r="AO75" s="1">
        <f t="shared" si="59"/>
        <v>20353.452552997547</v>
      </c>
      <c r="AP75" s="1">
        <f t="shared" si="60"/>
        <v>40253.740205694856</v>
      </c>
      <c r="AQ75" s="1">
        <f t="shared" si="61"/>
        <v>60607.192758692399</v>
      </c>
      <c r="AR75" s="1">
        <f t="shared" ref="AR75:AR89" si="69">AQ75-AN75</f>
        <v>5693.6457639298605</v>
      </c>
      <c r="AT75" s="1">
        <f t="shared" si="63"/>
        <v>854.7790111523467</v>
      </c>
      <c r="AU75" s="1">
        <f t="shared" si="64"/>
        <v>66940.627312866447</v>
      </c>
      <c r="AV75" s="1">
        <f t="shared" si="65"/>
        <v>-6333.4345541740477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313.61342999999999</v>
      </c>
      <c r="Z76" s="1">
        <f t="shared" si="48"/>
        <v>123.08796000000001</v>
      </c>
      <c r="AA76" s="1">
        <f t="shared" si="49"/>
        <v>292.81228399999998</v>
      </c>
      <c r="AB76" s="1">
        <f t="shared" si="50"/>
        <v>84.976777999999996</v>
      </c>
      <c r="AC76" s="1">
        <f t="shared" si="51"/>
        <v>77.786959780183153</v>
      </c>
      <c r="AD76" s="1">
        <f t="shared" si="52"/>
        <v>347.21770862872683</v>
      </c>
      <c r="AE76" s="1">
        <f t="shared" ref="AE76:AE89" si="70">AA76-Q76</f>
        <v>326.41656262872681</v>
      </c>
      <c r="AF76" s="1">
        <f t="shared" si="54"/>
        <v>-6.7411235772189784E-2</v>
      </c>
      <c r="AG76" s="1">
        <f t="shared" si="55"/>
        <v>-80.867280539070592</v>
      </c>
      <c r="AH76" s="1">
        <f t="shared" si="56"/>
        <v>117.87326269434573</v>
      </c>
      <c r="AI76" s="1">
        <f t="shared" si="66"/>
        <v>61.782034300164277</v>
      </c>
      <c r="AJ76" s="1">
        <f t="shared" si="57"/>
        <v>1</v>
      </c>
      <c r="AM76" s="1">
        <f t="shared" si="58"/>
        <v>708.5344847495918</v>
      </c>
      <c r="AN76" s="1">
        <f t="shared" si="37"/>
        <v>55114.743468089291</v>
      </c>
      <c r="AO76" s="1">
        <f t="shared" si="59"/>
        <v>20437.234329886862</v>
      </c>
      <c r="AP76" s="1">
        <f t="shared" si="60"/>
        <v>40347.045640286415</v>
      </c>
      <c r="AQ76" s="1">
        <f t="shared" si="61"/>
        <v>60784.279970173273</v>
      </c>
      <c r="AR76" s="1">
        <f t="shared" si="69"/>
        <v>5669.5365020839818</v>
      </c>
      <c r="AT76" s="1">
        <f t="shared" si="63"/>
        <v>864.43673135358699</v>
      </c>
      <c r="AU76" s="1">
        <f t="shared" si="64"/>
        <v>67241.905254314464</v>
      </c>
      <c r="AV76" s="1">
        <f t="shared" si="65"/>
        <v>-6457.6252841411915</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314.72834000000006</v>
      </c>
      <c r="Z77" s="1">
        <f t="shared" si="48"/>
        <v>117.01739000000001</v>
      </c>
      <c r="AA77" s="1">
        <f t="shared" si="49"/>
        <v>293.26532600000002</v>
      </c>
      <c r="AB77" s="1">
        <f t="shared" si="50"/>
        <v>79.275223999999994</v>
      </c>
      <c r="AC77" s="1">
        <f t="shared" si="51"/>
        <v>77.159349766836755</v>
      </c>
      <c r="AD77" s="1">
        <f t="shared" si="52"/>
        <v>348.59148584818553</v>
      </c>
      <c r="AE77" s="1">
        <f t="shared" si="70"/>
        <v>327.12847184818548</v>
      </c>
      <c r="AF77" s="1">
        <f t="shared" si="54"/>
        <v>-7.4847238368237909E-2</v>
      </c>
      <c r="AG77" s="1">
        <f t="shared" si="55"/>
        <v>-80.668354870993767</v>
      </c>
      <c r="AH77" s="1">
        <f t="shared" si="56"/>
        <v>117.80066666915548</v>
      </c>
      <c r="AI77" s="1">
        <f t="shared" si="66"/>
        <v>61.341973107915877</v>
      </c>
      <c r="AJ77" s="1">
        <f t="shared" si="57"/>
        <v>1</v>
      </c>
      <c r="AM77" s="1">
        <f t="shared" si="58"/>
        <v>715.81328959642792</v>
      </c>
      <c r="AN77" s="1">
        <f t="shared" si="37"/>
        <v>55231.687979720788</v>
      </c>
      <c r="AO77" s="1">
        <f t="shared" si="59"/>
        <v>20518.0948570242</v>
      </c>
      <c r="AP77" s="1">
        <f t="shared" si="60"/>
        <v>40435.041891266825</v>
      </c>
      <c r="AQ77" s="1">
        <f t="shared" si="61"/>
        <v>60953.136748291028</v>
      </c>
      <c r="AR77" s="1">
        <f t="shared" si="69"/>
        <v>5721.4487685702406</v>
      </c>
      <c r="AT77" s="1">
        <f t="shared" si="63"/>
        <v>874.02464062198828</v>
      </c>
      <c r="AU77" s="1">
        <f t="shared" si="64"/>
        <v>67439.172950585795</v>
      </c>
      <c r="AV77" s="1">
        <f t="shared" si="65"/>
        <v>-6486.0362022947666</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315.73516999999998</v>
      </c>
      <c r="Z78" s="1">
        <f t="shared" si="48"/>
        <v>110.92364000000001</v>
      </c>
      <c r="AA78" s="1">
        <f t="shared" si="49"/>
        <v>293.616356</v>
      </c>
      <c r="AB78" s="1">
        <f t="shared" si="50"/>
        <v>73.561582000000001</v>
      </c>
      <c r="AC78" s="1">
        <f t="shared" si="51"/>
        <v>76.586902568771578</v>
      </c>
      <c r="AD78" s="1">
        <f t="shared" si="52"/>
        <v>349.74681163168481</v>
      </c>
      <c r="AE78" s="1">
        <f t="shared" si="70"/>
        <v>327.62799763168482</v>
      </c>
      <c r="AF78" s="1">
        <f t="shared" si="54"/>
        <v>-8.1505837002236584E-2</v>
      </c>
      <c r="AG78" s="1">
        <f t="shared" si="55"/>
        <v>-80.386583910160127</v>
      </c>
      <c r="AH78" s="1">
        <f t="shared" si="56"/>
        <v>117.76991437565651</v>
      </c>
      <c r="AI78" s="1">
        <f t="shared" si="66"/>
        <v>60.950130219275138</v>
      </c>
      <c r="AJ78" s="1">
        <f t="shared" si="57"/>
        <v>1</v>
      </c>
      <c r="AM78" s="1">
        <f t="shared" si="58"/>
        <v>723.0354466849783</v>
      </c>
      <c r="AN78" s="1">
        <f t="shared" si="37"/>
        <v>55375.045309030669</v>
      </c>
      <c r="AO78" s="1">
        <f t="shared" si="59"/>
        <v>20586.097332640966</v>
      </c>
      <c r="AP78" s="1">
        <f t="shared" si="60"/>
        <v>40496.786275262042</v>
      </c>
      <c r="AQ78" s="1">
        <f t="shared" si="61"/>
        <v>61082.883607903008</v>
      </c>
      <c r="AR78" s="1">
        <f t="shared" si="69"/>
        <v>5707.8382988723388</v>
      </c>
      <c r="AT78" s="1">
        <f t="shared" si="63"/>
        <v>883.53793138115179</v>
      </c>
      <c r="AU78" s="1">
        <f t="shared" si="64"/>
        <v>67667.433466502262</v>
      </c>
      <c r="AV78" s="1">
        <f t="shared" si="65"/>
        <v>-6584.5498585992536</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316.62127999999996</v>
      </c>
      <c r="Z79" s="1">
        <f t="shared" si="48"/>
        <v>104.80800999999997</v>
      </c>
      <c r="AA79" s="1">
        <f t="shared" si="49"/>
        <v>293.85395399999993</v>
      </c>
      <c r="AB79" s="1">
        <f t="shared" si="50"/>
        <v>67.838387999999981</v>
      </c>
      <c r="AC79" s="1">
        <f t="shared" si="51"/>
        <v>75.963590982930512</v>
      </c>
      <c r="AD79" s="1">
        <f t="shared" si="52"/>
        <v>350.84633698901013</v>
      </c>
      <c r="AE79" s="1">
        <f t="shared" si="70"/>
        <v>328.0790109890101</v>
      </c>
      <c r="AF79" s="1">
        <f t="shared" si="54"/>
        <v>-8.8300906155795639E-2</v>
      </c>
      <c r="AG79" s="1">
        <f t="shared" si="55"/>
        <v>-80.13187338286896</v>
      </c>
      <c r="AH79" s="1">
        <f t="shared" si="56"/>
        <v>117.69330808404638</v>
      </c>
      <c r="AI79" s="1">
        <f t="shared" si="66"/>
        <v>60.52298211095107</v>
      </c>
      <c r="AJ79" s="1">
        <f t="shared" si="57"/>
        <v>1</v>
      </c>
      <c r="AM79" s="1">
        <f t="shared" si="58"/>
        <v>730.2010629717372</v>
      </c>
      <c r="AN79" s="1">
        <f t="shared" si="37"/>
        <v>55468.694882886128</v>
      </c>
      <c r="AO79" s="1">
        <f t="shared" si="59"/>
        <v>20650.815395173136</v>
      </c>
      <c r="AP79" s="1">
        <f t="shared" si="60"/>
        <v>40552.534232307589</v>
      </c>
      <c r="AQ79" s="1">
        <f t="shared" si="61"/>
        <v>61203.349627480726</v>
      </c>
      <c r="AR79" s="1">
        <f t="shared" si="69"/>
        <v>5734.654744594598</v>
      </c>
      <c r="AT79" s="1">
        <f t="shared" si="63"/>
        <v>892.97674451810315</v>
      </c>
      <c r="AU79" s="1">
        <f t="shared" si="64"/>
        <v>67833.720177842028</v>
      </c>
      <c r="AV79" s="1">
        <f t="shared" si="65"/>
        <v>-6630.3705503613019</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317.39996000000002</v>
      </c>
      <c r="Z80" s="1">
        <f t="shared" si="48"/>
        <v>98.677520000000001</v>
      </c>
      <c r="AA80" s="1">
        <f t="shared" si="49"/>
        <v>293.99080800000002</v>
      </c>
      <c r="AB80" s="1">
        <f t="shared" si="50"/>
        <v>62.110816</v>
      </c>
      <c r="AC80" s="1">
        <f t="shared" si="51"/>
        <v>75.275746867581702</v>
      </c>
      <c r="AD80" s="1">
        <f t="shared" si="52"/>
        <v>351.84636503803893</v>
      </c>
      <c r="AE80" s="1">
        <f t="shared" si="70"/>
        <v>328.43721303803892</v>
      </c>
      <c r="AF80" s="1">
        <f t="shared" si="54"/>
        <v>-9.4706234579371301E-2</v>
      </c>
      <c r="AG80" s="1">
        <f t="shared" si="55"/>
        <v>-79.84156413226728</v>
      </c>
      <c r="AH80" s="1">
        <f t="shared" si="56"/>
        <v>117.62503957498839</v>
      </c>
      <c r="AI80" s="1">
        <f t="shared" si="66"/>
        <v>60.047627740668737</v>
      </c>
      <c r="AJ80" s="1">
        <f t="shared" si="57"/>
        <v>1</v>
      </c>
      <c r="AM80" s="1">
        <f t="shared" si="58"/>
        <v>737.30747890048087</v>
      </c>
      <c r="AN80" s="1">
        <f t="shared" si="37"/>
        <v>55501.371145287434</v>
      </c>
      <c r="AO80" s="1">
        <f t="shared" si="59"/>
        <v>20709.677046138971</v>
      </c>
      <c r="AP80" s="1">
        <f t="shared" si="60"/>
        <v>40596.810154779843</v>
      </c>
      <c r="AQ80" s="1">
        <f t="shared" si="61"/>
        <v>61306.487200918811</v>
      </c>
      <c r="AR80" s="1">
        <f t="shared" si="69"/>
        <v>5805.1160556313771</v>
      </c>
      <c r="AT80" s="1">
        <f t="shared" si="63"/>
        <v>902.33757676763548</v>
      </c>
      <c r="AU80" s="1">
        <f t="shared" si="64"/>
        <v>67924.135017867608</v>
      </c>
      <c r="AV80" s="1">
        <f t="shared" si="65"/>
        <v>-6617.6478169487964</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318.07020999999997</v>
      </c>
      <c r="Z81" s="1">
        <f t="shared" si="48"/>
        <v>92.532170000000008</v>
      </c>
      <c r="AA81" s="1">
        <f t="shared" si="49"/>
        <v>294.02591799999999</v>
      </c>
      <c r="AB81" s="1">
        <f t="shared" si="50"/>
        <v>56.378866000000016</v>
      </c>
      <c r="AC81" s="1">
        <f t="shared" si="51"/>
        <v>74.575163335966948</v>
      </c>
      <c r="AD81" s="1">
        <f>Y81-Q81</f>
        <v>352.67740043624156</v>
      </c>
      <c r="AE81" s="1">
        <f t="shared" si="70"/>
        <v>328.63310843624157</v>
      </c>
      <c r="AF81" s="1">
        <f t="shared" si="54"/>
        <v>-0.10043920773676893</v>
      </c>
      <c r="AG81" s="1">
        <f t="shared" si="55"/>
        <v>-79.479068844117819</v>
      </c>
      <c r="AH81" s="1">
        <f t="shared" si="56"/>
        <v>117.59346148401963</v>
      </c>
      <c r="AI81" s="1">
        <f t="shared" si="66"/>
        <v>59.564834548036146</v>
      </c>
      <c r="AJ81" s="1">
        <f t="shared" si="57"/>
        <v>1</v>
      </c>
      <c r="AM81" s="1">
        <f t="shared" si="58"/>
        <v>744.35086377221944</v>
      </c>
      <c r="AN81" s="1">
        <f t="shared" si="37"/>
        <v>55510.087245081348</v>
      </c>
      <c r="AO81" s="1">
        <f t="shared" si="59"/>
        <v>20758.591789677179</v>
      </c>
      <c r="AP81" s="1">
        <f t="shared" si="60"/>
        <v>40621.024001370082</v>
      </c>
      <c r="AQ81" s="1">
        <f t="shared" si="61"/>
        <v>61379.615791047261</v>
      </c>
      <c r="AR81" s="1">
        <f t="shared" si="69"/>
        <v>5869.5285459659135</v>
      </c>
      <c r="AT81" s="1">
        <f t="shared" si="63"/>
        <v>911.61538219224633</v>
      </c>
      <c r="AU81" s="1">
        <f t="shared" si="64"/>
        <v>67983.866026566699</v>
      </c>
      <c r="AV81" s="1">
        <f t="shared" si="65"/>
        <v>-6604.2502355194374</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318.61207000000002</v>
      </c>
      <c r="Z82" s="1">
        <f t="shared" si="48"/>
        <v>86.371910000000028</v>
      </c>
      <c r="AA82" s="1">
        <f t="shared" si="49"/>
        <v>293.94115399999998</v>
      </c>
      <c r="AB82" s="1">
        <f t="shared" si="50"/>
        <v>50.644342000000023</v>
      </c>
      <c r="AC82" s="1">
        <f t="shared" si="51"/>
        <v>73.891393705785802</v>
      </c>
      <c r="AD82" s="1">
        <f t="shared" ref="AD82:AD89" si="71">Y82-Q82</f>
        <v>353.39331277305638</v>
      </c>
      <c r="AE82" s="1">
        <f t="shared" si="70"/>
        <v>328.72239677305635</v>
      </c>
      <c r="AF82" s="1">
        <f t="shared" si="54"/>
        <v>-0.10622765445316866</v>
      </c>
      <c r="AG82" s="1">
        <f t="shared" si="55"/>
        <v>-79.133852436515468</v>
      </c>
      <c r="AH82" s="1">
        <f t="shared" si="56"/>
        <v>117.52381796537081</v>
      </c>
      <c r="AI82" s="1">
        <f t="shared" si="66"/>
        <v>59.099780708766374</v>
      </c>
      <c r="AJ82" s="1">
        <f t="shared" si="57"/>
        <v>1</v>
      </c>
      <c r="AM82" s="1">
        <f t="shared" si="58"/>
        <v>751.32061359434363</v>
      </c>
      <c r="AN82" s="1">
        <f t="shared" si="37"/>
        <v>55516.127258372209</v>
      </c>
      <c r="AO82" s="1">
        <f t="shared" si="59"/>
        <v>20800.7303898221</v>
      </c>
      <c r="AP82" s="1">
        <f t="shared" si="60"/>
        <v>40632.060575530413</v>
      </c>
      <c r="AQ82" s="1">
        <f t="shared" si="61"/>
        <v>61432.790965352513</v>
      </c>
      <c r="AR82" s="1">
        <f t="shared" si="69"/>
        <v>5916.6637069803037</v>
      </c>
      <c r="AT82" s="1">
        <f t="shared" si="63"/>
        <v>920.79619282313274</v>
      </c>
      <c r="AU82" s="1">
        <f t="shared" si="64"/>
        <v>68038.914006682768</v>
      </c>
      <c r="AV82" s="1">
        <f t="shared" si="65"/>
        <v>-6606.1230413302546</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319.04615000000001</v>
      </c>
      <c r="Z83" s="1">
        <f t="shared" si="48"/>
        <v>80.205109999999991</v>
      </c>
      <c r="AA83" s="1">
        <f t="shared" si="49"/>
        <v>293.75591399999996</v>
      </c>
      <c r="AB83" s="1">
        <f t="shared" si="50"/>
        <v>44.913149999999995</v>
      </c>
      <c r="AC83" s="1">
        <f t="shared" si="51"/>
        <v>73.219806553273244</v>
      </c>
      <c r="AD83" s="1">
        <f t="shared" si="71"/>
        <v>353.95798233070525</v>
      </c>
      <c r="AE83" s="1">
        <f t="shared" si="70"/>
        <v>328.6677463307052</v>
      </c>
      <c r="AF83" s="1">
        <f t="shared" si="54"/>
        <v>-0.11161161858626444</v>
      </c>
      <c r="AG83" s="1">
        <f t="shared" si="55"/>
        <v>-78.749645553232654</v>
      </c>
      <c r="AH83" s="1">
        <f t="shared" si="56"/>
        <v>117.46788470622019</v>
      </c>
      <c r="AI83" s="1">
        <f t="shared" si="66"/>
        <v>58.646280389855534</v>
      </c>
      <c r="AJ83" s="1">
        <f t="shared" si="57"/>
        <v>1</v>
      </c>
      <c r="AM83" s="1">
        <f t="shared" si="58"/>
        <v>758.22486187449408</v>
      </c>
      <c r="AN83" s="1">
        <f t="shared" si="37"/>
        <v>55517.077710332786</v>
      </c>
      <c r="AO83" s="1">
        <f t="shared" si="59"/>
        <v>20833.966839985311</v>
      </c>
      <c r="AP83" s="1">
        <f t="shared" si="60"/>
        <v>40625.305452953151</v>
      </c>
      <c r="AQ83" s="1">
        <f t="shared" si="61"/>
        <v>61459.272292938462</v>
      </c>
      <c r="AR83" s="1">
        <f t="shared" si="69"/>
        <v>5942.1945826056763</v>
      </c>
      <c r="AT83" s="1">
        <f t="shared" si="63"/>
        <v>929.89072241549718</v>
      </c>
      <c r="AU83" s="1">
        <f t="shared" si="64"/>
        <v>68086.418810946212</v>
      </c>
      <c r="AV83" s="1">
        <f t="shared" si="65"/>
        <v>-6627.1465180077503</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319.36483000000004</v>
      </c>
      <c r="Z84" s="1">
        <f t="shared" si="48"/>
        <v>74.017780000000002</v>
      </c>
      <c r="AA84" s="1">
        <f t="shared" si="49"/>
        <v>293.461952</v>
      </c>
      <c r="AB84" s="1">
        <f t="shared" si="50"/>
        <v>39.173138000000002</v>
      </c>
      <c r="AC84" s="1">
        <f t="shared" si="51"/>
        <v>72.376169904630956</v>
      </c>
      <c r="AD84" s="1">
        <f t="shared" si="71"/>
        <v>354.45769763072525</v>
      </c>
      <c r="AE84" s="1">
        <f t="shared" si="70"/>
        <v>328.55481963072521</v>
      </c>
      <c r="AF84" s="1">
        <f t="shared" si="54"/>
        <v>-0.11649902729391544</v>
      </c>
      <c r="AG84" s="1">
        <f t="shared" si="55"/>
        <v>-78.309252249752376</v>
      </c>
      <c r="AH84" s="1">
        <f t="shared" si="56"/>
        <v>117.43451305565073</v>
      </c>
      <c r="AI84" s="1">
        <f t="shared" si="66"/>
        <v>58.057334338775121</v>
      </c>
      <c r="AJ84" s="1">
        <f t="shared" si="57"/>
        <v>1</v>
      </c>
      <c r="AM84" s="1">
        <f t="shared" si="58"/>
        <v>765.07756269510094</v>
      </c>
      <c r="AN84" s="1">
        <f t="shared" si="37"/>
        <v>55373.383667841568</v>
      </c>
      <c r="AO84" s="1">
        <f t="shared" si="59"/>
        <v>20863.380082544489</v>
      </c>
      <c r="AP84" s="1">
        <f t="shared" si="60"/>
        <v>40611.34703527543</v>
      </c>
      <c r="AQ84" s="1">
        <f t="shared" si="61"/>
        <v>61474.727117819915</v>
      </c>
      <c r="AR84" s="1">
        <f t="shared" si="69"/>
        <v>6101.3434499783471</v>
      </c>
      <c r="AT84" s="1">
        <f t="shared" si="63"/>
        <v>938.91735179958289</v>
      </c>
      <c r="AU84" s="1">
        <f t="shared" si="64"/>
        <v>67955.241780252763</v>
      </c>
      <c r="AV84" s="1">
        <f t="shared" si="65"/>
        <v>-6480.5146624328481</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319.56706000000003</v>
      </c>
      <c r="Z85" s="1">
        <f t="shared" si="48"/>
        <v>67.830880000000022</v>
      </c>
      <c r="AA85" s="1">
        <f t="shared" si="49"/>
        <v>293.06007199999999</v>
      </c>
      <c r="AB85" s="1">
        <f t="shared" si="50"/>
        <v>33.44343600000002</v>
      </c>
      <c r="AC85" s="1">
        <f t="shared" si="51"/>
        <v>71.562015985051019</v>
      </c>
      <c r="AD85" s="1">
        <f t="shared" si="71"/>
        <v>354.84755578448858</v>
      </c>
      <c r="AE85" s="1">
        <f t="shared" si="70"/>
        <v>328.34056778448854</v>
      </c>
      <c r="AF85" s="1">
        <f t="shared" si="54"/>
        <v>-0.12144460571876117</v>
      </c>
      <c r="AG85" s="1">
        <f t="shared" si="55"/>
        <v>-77.891130690829357</v>
      </c>
      <c r="AH85" s="1">
        <f t="shared" si="56"/>
        <v>117.36908582697926</v>
      </c>
      <c r="AI85" s="1">
        <f t="shared" si="66"/>
        <v>57.493094582942966</v>
      </c>
      <c r="AJ85" s="1">
        <f t="shared" si="57"/>
        <v>1</v>
      </c>
      <c r="AM85" s="1">
        <f t="shared" si="58"/>
        <v>771.84282043508495</v>
      </c>
      <c r="AN85" s="1">
        <f t="shared" si="37"/>
        <v>55234.628253922412</v>
      </c>
      <c r="AO85" s="1">
        <f t="shared" si="59"/>
        <v>20886.327133474999</v>
      </c>
      <c r="AP85" s="1">
        <f t="shared" si="60"/>
        <v>40584.8642215695</v>
      </c>
      <c r="AQ85" s="1">
        <f t="shared" si="61"/>
        <v>61471.191355044502</v>
      </c>
      <c r="AR85" s="1">
        <f t="shared" si="69"/>
        <v>6236.5631011220903</v>
      </c>
      <c r="AT85" s="1">
        <f t="shared" si="63"/>
        <v>947.82879794400208</v>
      </c>
      <c r="AU85" s="1">
        <f t="shared" si="64"/>
        <v>67828.539589560372</v>
      </c>
      <c r="AV85" s="1">
        <f t="shared" si="65"/>
        <v>-6357.34823451587</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319.65384000000006</v>
      </c>
      <c r="Z86" s="1">
        <f t="shared" si="48"/>
        <v>61.644409999999986</v>
      </c>
      <c r="AA86" s="1">
        <f>G86+$S$18*(J86-B86)+$S$20*(G86-D86)</f>
        <v>292.55127400000003</v>
      </c>
      <c r="AB86" s="1">
        <f t="shared" si="50"/>
        <v>27.724043999999985</v>
      </c>
      <c r="AC86" s="1">
        <f t="shared" si="51"/>
        <v>70.877233245888789</v>
      </c>
      <c r="AD86" s="1">
        <f t="shared" si="71"/>
        <v>354.97489583687099</v>
      </c>
      <c r="AE86" s="1">
        <f t="shared" si="70"/>
        <v>327.87232983687096</v>
      </c>
      <c r="AF86" s="1">
        <f t="shared" si="54"/>
        <v>-0.12574792192236933</v>
      </c>
      <c r="AG86" s="1">
        <f t="shared" si="55"/>
        <v>-77.400773680298357</v>
      </c>
      <c r="AH86" s="1">
        <f t="shared" si="56"/>
        <v>117.34108855091496</v>
      </c>
      <c r="AI86" s="1">
        <f t="shared" si="66"/>
        <v>57.034020889374936</v>
      </c>
      <c r="AJ86" s="1">
        <f t="shared" si="57"/>
        <v>1</v>
      </c>
      <c r="AM86" s="1">
        <f t="shared" si="58"/>
        <v>778.52546308009744</v>
      </c>
      <c r="AN86" s="1">
        <f t="shared" si="37"/>
        <v>55179.730834591646</v>
      </c>
      <c r="AO86" s="1">
        <f t="shared" si="59"/>
        <v>20893.822368958226</v>
      </c>
      <c r="AP86" s="1">
        <f t="shared" si="60"/>
        <v>40526.987201816279</v>
      </c>
      <c r="AQ86" s="1">
        <f t="shared" si="61"/>
        <v>61420.809570774509</v>
      </c>
      <c r="AR86" s="1">
        <f t="shared" si="69"/>
        <v>6241.0787361828625</v>
      </c>
      <c r="AT86" s="1">
        <f t="shared" si="63"/>
        <v>956.63142044890105</v>
      </c>
      <c r="AU86" s="1">
        <f t="shared" si="64"/>
        <v>67803.388317502671</v>
      </c>
      <c r="AV86" s="1">
        <f t="shared" si="65"/>
        <v>-6382.5787467281625</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319.61790000000002</v>
      </c>
      <c r="Z87" s="1">
        <f t="shared" si="48"/>
        <v>55.439060000000005</v>
      </c>
      <c r="AA87" s="1">
        <f t="shared" ref="AA87:AA90" si="72">G87+$S$18*(J87-B87)+$S$20*(G87-D87)</f>
        <v>291.92704400000002</v>
      </c>
      <c r="AB87" s="1">
        <f t="shared" si="50"/>
        <v>21.998100000000004</v>
      </c>
      <c r="AC87" s="1">
        <f t="shared" si="51"/>
        <v>69.886626046590052</v>
      </c>
      <c r="AD87" s="1">
        <f t="shared" si="71"/>
        <v>355.13463423480516</v>
      </c>
      <c r="AE87" s="1">
        <f t="shared" si="70"/>
        <v>327.44377823480517</v>
      </c>
      <c r="AF87" s="1">
        <f t="shared" si="54"/>
        <v>-0.12978724377973877</v>
      </c>
      <c r="AG87" s="1">
        <f t="shared" si="55"/>
        <v>-76.881188549906341</v>
      </c>
      <c r="AH87" s="1">
        <f t="shared" si="56"/>
        <v>117.31486669331264</v>
      </c>
      <c r="AI87" s="1">
        <f t="shared" si="66"/>
        <v>56.330475050276497</v>
      </c>
      <c r="AJ87" s="1">
        <f t="shared" si="57"/>
        <v>1</v>
      </c>
      <c r="AM87" s="1">
        <f t="shared" si="58"/>
        <v>785.15713420953705</v>
      </c>
      <c r="AN87" s="1">
        <f t="shared" si="37"/>
        <v>54871.983026314236</v>
      </c>
      <c r="AO87" s="1">
        <f t="shared" si="59"/>
        <v>20903.224571060633</v>
      </c>
      <c r="AP87" s="1">
        <f>$AL$5*AE87</f>
        <v>40474.015652491333</v>
      </c>
      <c r="AQ87" s="1">
        <f>AO87+AP87</f>
        <v>61377.240223551969</v>
      </c>
      <c r="AR87" s="1">
        <f t="shared" si="69"/>
        <v>6505.2571972377336</v>
      </c>
      <c r="AT87" s="1">
        <f t="shared" si="63"/>
        <v>965.3669014000875</v>
      </c>
      <c r="AU87" s="1">
        <f t="shared" si="64"/>
        <v>67466.235635903286</v>
      </c>
      <c r="AV87" s="1">
        <f t="shared" si="65"/>
        <v>-6088.9954123513162</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319.47113000000002</v>
      </c>
      <c r="Z88" s="1">
        <f t="shared" si="48"/>
        <v>49.249129999999994</v>
      </c>
      <c r="AA88" s="1">
        <f t="shared" si="72"/>
        <v>291.201142</v>
      </c>
      <c r="AB88" s="1">
        <f t="shared" si="50"/>
        <v>16.295617999999997</v>
      </c>
      <c r="AC88" s="1">
        <f t="shared" si="51"/>
        <v>69.008609903899483</v>
      </c>
      <c r="AD88" s="1">
        <f t="shared" si="71"/>
        <v>355.0907329976248</v>
      </c>
      <c r="AE88" s="1">
        <f t="shared" si="70"/>
        <v>326.82074499762479</v>
      </c>
      <c r="AF88" s="1">
        <f t="shared" si="54"/>
        <v>-0.13351135050411739</v>
      </c>
      <c r="AG88" s="1">
        <f t="shared" si="55"/>
        <v>-76.336352213995184</v>
      </c>
      <c r="AH88" s="1">
        <f t="shared" si="56"/>
        <v>117.29744892895945</v>
      </c>
      <c r="AI88" s="1">
        <f t="shared" si="66"/>
        <v>55.716555655565926</v>
      </c>
      <c r="AJ88" s="1">
        <f t="shared" si="57"/>
        <v>1</v>
      </c>
      <c r="AM88" s="1">
        <f t="shared" si="58"/>
        <v>791.68389994131894</v>
      </c>
      <c r="AN88" s="1">
        <f t="shared" si="37"/>
        <v>54633.005418248271</v>
      </c>
      <c r="AO88" s="1">
        <f t="shared" si="59"/>
        <v>20900.640544240196</v>
      </c>
      <c r="AP88" s="1">
        <f t="shared" ref="AP88:AP89" si="73">$AL$5*AE88</f>
        <v>40397.00500617642</v>
      </c>
      <c r="AQ88" s="1">
        <f t="shared" ref="AQ88:AQ89" si="74">AO88+AP88</f>
        <v>61297.645550416615</v>
      </c>
      <c r="AR88" s="1">
        <f t="shared" si="69"/>
        <v>6664.6401321683443</v>
      </c>
      <c r="AT88" s="1">
        <f t="shared" si="63"/>
        <v>973.96419710580153</v>
      </c>
      <c r="AU88" s="1">
        <f t="shared" si="64"/>
        <v>67211.915338438921</v>
      </c>
      <c r="AV88" s="1">
        <f t="shared" si="65"/>
        <v>-5914.2697880223059</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319.19994000000003</v>
      </c>
      <c r="Z89" s="1">
        <f t="shared" si="48"/>
        <v>43.053959999999975</v>
      </c>
      <c r="AA89" s="1">
        <f t="shared" si="72"/>
        <v>290.35934400000002</v>
      </c>
      <c r="AB89" s="1">
        <f t="shared" si="50"/>
        <v>10.599003999999974</v>
      </c>
      <c r="AC89" s="1">
        <f>AJ89*((AG89-Q89)^2+(AH89-R89)^2)^0.5</f>
        <v>68.137867218126885</v>
      </c>
      <c r="AD89" s="1">
        <f t="shared" si="71"/>
        <v>354.87475097500055</v>
      </c>
      <c r="AE89" s="1">
        <f t="shared" si="70"/>
        <v>326.03415497500055</v>
      </c>
      <c r="AF89" s="1">
        <f t="shared" si="54"/>
        <v>-0.13683580915994725</v>
      </c>
      <c r="AG89" s="1">
        <f t="shared" si="55"/>
        <v>-75.746759197643868</v>
      </c>
      <c r="AH89" s="1">
        <f t="shared" si="56"/>
        <v>117.29558132904194</v>
      </c>
      <c r="AI89" s="1">
        <f t="shared" si="66"/>
        <v>55.109054743089906</v>
      </c>
      <c r="AJ89" s="1">
        <f t="shared" si="57"/>
        <v>1</v>
      </c>
      <c r="AM89" s="1">
        <f t="shared" si="58"/>
        <v>798.131021634229</v>
      </c>
      <c r="AN89" s="1">
        <f t="shared" si="37"/>
        <v>54382.94557478105</v>
      </c>
      <c r="AO89" s="1">
        <f t="shared" si="59"/>
        <v>20887.927842388533</v>
      </c>
      <c r="AP89" s="1">
        <f t="shared" si="73"/>
        <v>40299.777759839926</v>
      </c>
      <c r="AQ89" s="1">
        <f t="shared" si="74"/>
        <v>61187.70560222846</v>
      </c>
      <c r="AR89" s="1">
        <f t="shared" si="69"/>
        <v>6804.7600274474098</v>
      </c>
      <c r="AT89" s="1">
        <f t="shared" si="63"/>
        <v>982.45658275628819</v>
      </c>
      <c r="AU89" s="1">
        <f t="shared" si="64"/>
        <v>66942.496183422656</v>
      </c>
      <c r="AV89" s="1">
        <f t="shared" si="65"/>
        <v>-5754.7905811941964</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318.81129999999996</v>
      </c>
      <c r="Z90" s="1">
        <f t="shared" si="48"/>
        <v>36.862220000000008</v>
      </c>
      <c r="AA90" s="1">
        <f t="shared" si="72"/>
        <v>289.40862800000002</v>
      </c>
      <c r="AB90" s="1">
        <f t="shared" si="50"/>
        <v>4.9157000000000073</v>
      </c>
    </row>
  </sheetData>
  <pageMargins left="0.7" right="0.7" top="0.78740157499999996" bottom="0.78740157499999996"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95B0B-12C6-4E4A-9538-0802C5C089C1}">
  <dimension ref="A3:R50"/>
  <sheetViews>
    <sheetView workbookViewId="0">
      <selection activeCell="AL19" sqref="AL19"/>
    </sheetView>
  </sheetViews>
  <sheetFormatPr baseColWidth="10" defaultColWidth="11.42578125" defaultRowHeight="13.5" x14ac:dyDescent="0.25"/>
  <cols>
    <col min="1" max="1" width="28.5703125" style="1" bestFit="1" customWidth="1"/>
    <col min="2" max="3" width="11.42578125" style="1"/>
    <col min="4" max="6" width="11.42578125" style="1" customWidth="1"/>
    <col min="7" max="7" width="12.5703125" style="1" bestFit="1" customWidth="1"/>
    <col min="8" max="8" width="16.5703125" style="1" bestFit="1" customWidth="1"/>
    <col min="9" max="9" width="17.7109375" style="1" bestFit="1" customWidth="1"/>
    <col min="10" max="18" width="11.42578125" style="1" customWidth="1"/>
    <col min="19"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60</v>
      </c>
      <c r="B17" s="1" t="s">
        <v>147</v>
      </c>
    </row>
    <row r="19" spans="1:9" x14ac:dyDescent="0.25">
      <c r="A19" s="1" t="s">
        <v>97</v>
      </c>
    </row>
    <row r="20" spans="1:9" ht="15" x14ac:dyDescent="0.25">
      <c r="A20" s="4" t="s">
        <v>110</v>
      </c>
      <c r="B20" s="1" t="s">
        <v>138</v>
      </c>
    </row>
    <row r="22" spans="1:9" x14ac:dyDescent="0.25">
      <c r="A22" s="1" t="s">
        <v>46</v>
      </c>
    </row>
    <row r="23" spans="1:9" ht="15" x14ac:dyDescent="0.25">
      <c r="A23" s="4" t="s">
        <v>53</v>
      </c>
    </row>
    <row r="25" spans="1:9" x14ac:dyDescent="0.25">
      <c r="A25" s="26" t="s">
        <v>168</v>
      </c>
      <c r="B25" s="23">
        <f>'Kraft 60 GR DE'!AL36</f>
        <v>495982.5546373094</v>
      </c>
    </row>
    <row r="26" spans="1:9" x14ac:dyDescent="0.25">
      <c r="A26" s="1" t="s">
        <v>167</v>
      </c>
      <c r="B26" s="23">
        <f>'Kraft 60 GR DE'!AL37</f>
        <v>-69429.505112629398</v>
      </c>
    </row>
    <row r="29" spans="1:9" x14ac:dyDescent="0.25">
      <c r="A29" s="1" t="s">
        <v>145</v>
      </c>
      <c r="B29" s="1">
        <v>11.1</v>
      </c>
    </row>
    <row r="30" spans="1:9" x14ac:dyDescent="0.25">
      <c r="A30" s="1" t="s">
        <v>146</v>
      </c>
      <c r="B30" s="1">
        <v>14.7</v>
      </c>
      <c r="G30" s="1" t="s">
        <v>35</v>
      </c>
      <c r="H30" s="1" t="s">
        <v>148</v>
      </c>
      <c r="I30" s="1" t="s">
        <v>149</v>
      </c>
    </row>
    <row r="31" spans="1:9" x14ac:dyDescent="0.25">
      <c r="G31" s="1">
        <f>VLOOKUP(A23,G46:H47,2,FALSE)</f>
        <v>80</v>
      </c>
      <c r="H31" s="1">
        <f>VLOOKUP(A23,I46:J47,2,FALSE)</f>
        <v>7.2</v>
      </c>
      <c r="I31" s="1">
        <f>VLOOKUP(A23,G49:H50,2,FALSE)</f>
        <v>36</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64</v>
      </c>
      <c r="I46" s="1" t="s">
        <v>52</v>
      </c>
      <c r="J46" s="1">
        <f>VLOOKUP(A17,K43:L44,2,FALSE)</f>
        <v>5.4</v>
      </c>
    </row>
    <row r="47" spans="7:16" x14ac:dyDescent="0.25">
      <c r="G47" s="1" t="s">
        <v>53</v>
      </c>
      <c r="H47" s="1">
        <f>VLOOKUP(A17,I43:J44,2,FALSE)</f>
        <v>80</v>
      </c>
      <c r="I47" s="1" t="s">
        <v>53</v>
      </c>
      <c r="J47" s="1">
        <f>VLOOKUP(A17,M43:N44,2,FALSE)</f>
        <v>7.2</v>
      </c>
    </row>
    <row r="49" spans="7:8" x14ac:dyDescent="0.25">
      <c r="G49" s="1" t="s">
        <v>52</v>
      </c>
      <c r="H49" s="1">
        <v>45</v>
      </c>
    </row>
    <row r="50" spans="7:8" x14ac:dyDescent="0.25">
      <c r="G50" s="1" t="s">
        <v>53</v>
      </c>
      <c r="H50" s="1">
        <f>VLOOKUP(A17,O43:P44,2,FALSE)</f>
        <v>36</v>
      </c>
    </row>
  </sheetData>
  <conditionalFormatting sqref="C28">
    <cfRule type="dataBar" priority="9">
      <dataBar>
        <cfvo type="min"/>
        <cfvo type="max"/>
        <color rgb="FF638EC6"/>
      </dataBar>
    </cfRule>
  </conditionalFormatting>
  <conditionalFormatting sqref="C4">
    <cfRule type="cellIs" dxfId="39" priority="7" operator="greaterThan">
      <formula>0</formula>
    </cfRule>
    <cfRule type="cellIs" dxfId="38" priority="8" operator="lessThan">
      <formula>0</formula>
    </cfRule>
  </conditionalFormatting>
  <conditionalFormatting sqref="C4">
    <cfRule type="iconSet" priority="6">
      <iconSet iconSet="3Symbols" showValue="0" reverse="1">
        <cfvo type="percent" val="0"/>
        <cfvo type="num" val="-0.2"/>
        <cfvo type="num" val="0"/>
      </iconSet>
    </cfRule>
  </conditionalFormatting>
  <conditionalFormatting sqref="A25">
    <cfRule type="cellIs" dxfId="37"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showInputMessage="1" showErrorMessage="1" sqref="A20" xr:uid="{DB850DEF-BED5-4372-948A-C29C86BEA2A8}">
      <formula1>Breite</formula1>
    </dataValidation>
    <dataValidation type="list" showInputMessage="1" showErrorMessage="1" sqref="A17" xr:uid="{8EFFE20D-3AB8-4950-84EE-A46467D8BF2E}">
      <formula1>Raum</formula1>
    </dataValidation>
    <dataValidation type="list" showInputMessage="1" showErrorMessage="1" sqref="A14:A15" xr:uid="{1724F858-FA5C-49D5-920A-B51E1BC6772C}">
      <formula1>Design</formula1>
    </dataValidation>
    <dataValidation type="list" allowBlank="1" showErrorMessage="1" prompt="Hallo_x000a_" sqref="A23" xr:uid="{74931FF2-B14A-42F6-AF18-27EB5B16AAF2}">
      <formula1>Feder</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5" id="{B5C67BE0-6168-4723-927F-53DA290EEB54}">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501B04EF-C91B-480B-8DD4-0C94B171925E}">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3:R50"/>
  <sheetViews>
    <sheetView workbookViewId="0">
      <selection activeCell="AM24" sqref="AM24"/>
    </sheetView>
  </sheetViews>
  <sheetFormatPr baseColWidth="10" defaultColWidth="11.42578125" defaultRowHeight="13.5" x14ac:dyDescent="0.25"/>
  <cols>
    <col min="1" max="1" width="28.5703125" style="1" bestFit="1" customWidth="1"/>
    <col min="2" max="3" width="11.42578125" style="1"/>
    <col min="4" max="6" width="11.42578125" style="1" customWidth="1"/>
    <col min="7" max="7" width="12.5703125" style="1" bestFit="1" customWidth="1"/>
    <col min="8" max="8" width="16.5703125" style="1" bestFit="1" customWidth="1"/>
    <col min="9" max="9" width="17.7109375" style="1" bestFit="1" customWidth="1"/>
    <col min="10" max="18" width="11.42578125" style="1" customWidth="1"/>
    <col min="19"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60</v>
      </c>
      <c r="B17" s="1" t="s">
        <v>147</v>
      </c>
    </row>
    <row r="19" spans="1:9" x14ac:dyDescent="0.25">
      <c r="A19" s="1" t="s">
        <v>97</v>
      </c>
    </row>
    <row r="20" spans="1:9" ht="15" x14ac:dyDescent="0.25">
      <c r="A20" s="4" t="s">
        <v>110</v>
      </c>
      <c r="B20" s="1" t="s">
        <v>138</v>
      </c>
    </row>
    <row r="22" spans="1:9" x14ac:dyDescent="0.25">
      <c r="A22" s="1" t="s">
        <v>46</v>
      </c>
    </row>
    <row r="23" spans="1:9" ht="15" x14ac:dyDescent="0.25">
      <c r="A23" s="4" t="s">
        <v>53</v>
      </c>
    </row>
    <row r="25" spans="1:9" x14ac:dyDescent="0.25">
      <c r="A25" s="26" t="s">
        <v>168</v>
      </c>
      <c r="B25" s="23">
        <f>'Kraft 60 GR'!AL36</f>
        <v>495982.5546373094</v>
      </c>
    </row>
    <row r="26" spans="1:9" x14ac:dyDescent="0.25">
      <c r="A26" s="1" t="s">
        <v>167</v>
      </c>
      <c r="B26" s="23">
        <f>'Kraft 60 GR'!AL37</f>
        <v>-69429.505112629398</v>
      </c>
    </row>
    <row r="29" spans="1:9" x14ac:dyDescent="0.25">
      <c r="A29" s="1" t="s">
        <v>145</v>
      </c>
      <c r="B29" s="1">
        <v>11.1</v>
      </c>
    </row>
    <row r="30" spans="1:9" x14ac:dyDescent="0.25">
      <c r="A30" s="1" t="s">
        <v>146</v>
      </c>
      <c r="B30" s="1">
        <v>14.7</v>
      </c>
      <c r="G30" s="1" t="s">
        <v>35</v>
      </c>
      <c r="H30" s="1" t="s">
        <v>148</v>
      </c>
      <c r="I30" s="1" t="s">
        <v>149</v>
      </c>
    </row>
    <row r="31" spans="1:9" x14ac:dyDescent="0.25">
      <c r="G31" s="1">
        <f>VLOOKUP(A23,G46:H47,2,FALSE)</f>
        <v>80</v>
      </c>
      <c r="H31" s="1">
        <f>VLOOKUP(A23,I46:J47,2,FALSE)</f>
        <v>7.2</v>
      </c>
      <c r="I31" s="1">
        <f>VLOOKUP(A23,G49:H50,2,FALSE)</f>
        <v>36</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64</v>
      </c>
      <c r="I46" s="1" t="s">
        <v>52</v>
      </c>
      <c r="J46" s="1">
        <f>VLOOKUP(A17,K43:L44,2,FALSE)</f>
        <v>5.4</v>
      </c>
    </row>
    <row r="47" spans="7:16" x14ac:dyDescent="0.25">
      <c r="G47" s="1" t="s">
        <v>53</v>
      </c>
      <c r="H47" s="1">
        <f>VLOOKUP(A17,I43:J44,2,FALSE)</f>
        <v>80</v>
      </c>
      <c r="I47" s="1" t="s">
        <v>53</v>
      </c>
      <c r="J47" s="1">
        <f>VLOOKUP(A17,M43:N44,2,FALSE)</f>
        <v>7.2</v>
      </c>
    </row>
    <row r="49" spans="7:8" x14ac:dyDescent="0.25">
      <c r="G49" s="1" t="s">
        <v>52</v>
      </c>
      <c r="H49" s="1">
        <v>45</v>
      </c>
    </row>
    <row r="50" spans="7:8" x14ac:dyDescent="0.25">
      <c r="G50" s="1" t="s">
        <v>53</v>
      </c>
      <c r="H50" s="1">
        <f>VLOOKUP(A17,O43:P44,2,FALSE)</f>
        <v>36</v>
      </c>
    </row>
  </sheetData>
  <customSheetViews>
    <customSheetView guid="{32F0DE77-792E-4A94-AD21-A7886E218EB6}" state="hidden">
      <selection activeCell="W14" sqref="W14"/>
      <pageMargins left="0.7" right="0.7" top="0.78740157499999996" bottom="0.78740157499999996" header="0.3" footer="0.3"/>
    </customSheetView>
  </customSheetViews>
  <conditionalFormatting sqref="C28">
    <cfRule type="dataBar" priority="9">
      <dataBar>
        <cfvo type="min"/>
        <cfvo type="max"/>
        <color rgb="FF638EC6"/>
      </dataBar>
    </cfRule>
  </conditionalFormatting>
  <conditionalFormatting sqref="C4">
    <cfRule type="cellIs" dxfId="36" priority="7" operator="greaterThan">
      <formula>0</formula>
    </cfRule>
    <cfRule type="cellIs" dxfId="35" priority="8" operator="lessThan">
      <formula>0</formula>
    </cfRule>
  </conditionalFormatting>
  <conditionalFormatting sqref="C4">
    <cfRule type="iconSet" priority="6">
      <iconSet iconSet="3Symbols" showValue="0" reverse="1">
        <cfvo type="percent" val="0"/>
        <cfvo type="num" val="-0.2"/>
        <cfvo type="num" val="0"/>
      </iconSet>
    </cfRule>
  </conditionalFormatting>
  <conditionalFormatting sqref="A25">
    <cfRule type="cellIs" dxfId="34"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allowBlank="1" showErrorMessage="1" prompt="Hallo_x000a_" sqref="A23" xr:uid="{00000000-0002-0000-0700-000000000000}">
      <formula1>Feder</formula1>
    </dataValidation>
    <dataValidation type="list" showInputMessage="1" showErrorMessage="1" sqref="A14:A15" xr:uid="{00000000-0002-0000-0700-000001000000}">
      <formula1>Design</formula1>
    </dataValidation>
    <dataValidation type="list" showInputMessage="1" showErrorMessage="1" sqref="A17" xr:uid="{00000000-0002-0000-0700-000002000000}">
      <formula1>Raum</formula1>
    </dataValidation>
    <dataValidation type="list" showInputMessage="1" showErrorMessage="1" sqref="A20" xr:uid="{00000000-0002-0000-0700-000003000000}">
      <formula1>Breite</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5" id="{A3CC58FB-92CE-4870-BB03-874386C8D781}">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3FD4EC52-791B-4A0A-8A53-165388E25357}">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A23B-5A8E-4DAF-BCBB-ED8C4CB5DE9A}">
  <dimension ref="A3:R50"/>
  <sheetViews>
    <sheetView workbookViewId="0">
      <selection activeCell="AM24" sqref="AM24"/>
    </sheetView>
  </sheetViews>
  <sheetFormatPr baseColWidth="10" defaultColWidth="11.42578125" defaultRowHeight="13.5" x14ac:dyDescent="0.25"/>
  <cols>
    <col min="1" max="1" width="28.5703125" style="1" bestFit="1" customWidth="1"/>
    <col min="2" max="6" width="11.42578125" style="1"/>
    <col min="7" max="7" width="12.5703125" style="1" bestFit="1" customWidth="1"/>
    <col min="8" max="8" width="16.5703125" style="1" bestFit="1" customWidth="1"/>
    <col min="9" max="9" width="17.7109375" style="1" bestFit="1" customWidth="1"/>
    <col min="10"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60</v>
      </c>
      <c r="B17" s="1" t="s">
        <v>147</v>
      </c>
    </row>
    <row r="19" spans="1:9" x14ac:dyDescent="0.25">
      <c r="A19" s="1" t="s">
        <v>97</v>
      </c>
    </row>
    <row r="20" spans="1:9" ht="15" x14ac:dyDescent="0.25">
      <c r="A20" s="4" t="s">
        <v>110</v>
      </c>
      <c r="B20" s="1" t="s">
        <v>138</v>
      </c>
    </row>
    <row r="22" spans="1:9" x14ac:dyDescent="0.25">
      <c r="A22" s="1" t="s">
        <v>46</v>
      </c>
    </row>
    <row r="23" spans="1:9" ht="15" x14ac:dyDescent="0.25">
      <c r="A23" s="4" t="s">
        <v>53</v>
      </c>
    </row>
    <row r="25" spans="1:9" x14ac:dyDescent="0.25">
      <c r="A25" s="26" t="s">
        <v>168</v>
      </c>
      <c r="B25" s="23">
        <f>'Kraft 60 GR int'!AL36</f>
        <v>495982.5546373094</v>
      </c>
    </row>
    <row r="26" spans="1:9" x14ac:dyDescent="0.25">
      <c r="A26" s="1" t="s">
        <v>167</v>
      </c>
      <c r="B26" s="23">
        <f>'Kraft 60 GR int'!AL37</f>
        <v>-69429.505112629398</v>
      </c>
    </row>
    <row r="29" spans="1:9" x14ac:dyDescent="0.25">
      <c r="A29" s="1" t="s">
        <v>145</v>
      </c>
      <c r="B29" s="1">
        <v>11.1</v>
      </c>
    </row>
    <row r="30" spans="1:9" x14ac:dyDescent="0.25">
      <c r="A30" s="1" t="s">
        <v>146</v>
      </c>
      <c r="B30" s="1">
        <v>14.7</v>
      </c>
      <c r="G30" s="1" t="s">
        <v>35</v>
      </c>
      <c r="H30" s="1" t="s">
        <v>148</v>
      </c>
      <c r="I30" s="1" t="s">
        <v>149</v>
      </c>
    </row>
    <row r="31" spans="1:9" x14ac:dyDescent="0.25">
      <c r="G31" s="1">
        <f>VLOOKUP(A23,G46:H47,2,FALSE)</f>
        <v>80</v>
      </c>
      <c r="H31" s="1">
        <f>VLOOKUP(A23,I46:J47,2,FALSE)</f>
        <v>7.2</v>
      </c>
      <c r="I31" s="1">
        <f>VLOOKUP(A23,G49:H50,2,FALSE)</f>
        <v>36</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64</v>
      </c>
      <c r="I46" s="1" t="s">
        <v>52</v>
      </c>
      <c r="J46" s="1">
        <f>VLOOKUP(A17,K43:L44,2,FALSE)</f>
        <v>5.4</v>
      </c>
    </row>
    <row r="47" spans="7:16" x14ac:dyDescent="0.25">
      <c r="G47" s="1" t="s">
        <v>53</v>
      </c>
      <c r="H47" s="1">
        <f>VLOOKUP(A17,I43:J44,2,FALSE)</f>
        <v>80</v>
      </c>
      <c r="I47" s="1" t="s">
        <v>53</v>
      </c>
      <c r="J47" s="1">
        <f>VLOOKUP(A17,M43:N44,2,FALSE)</f>
        <v>7.2</v>
      </c>
    </row>
    <row r="49" spans="7:8" x14ac:dyDescent="0.25">
      <c r="G49" s="1" t="s">
        <v>52</v>
      </c>
      <c r="H49" s="1">
        <v>45</v>
      </c>
    </row>
    <row r="50" spans="7:8" x14ac:dyDescent="0.25">
      <c r="G50" s="1" t="s">
        <v>53</v>
      </c>
      <c r="H50" s="1">
        <f>VLOOKUP(A17,O43:P44,2,FALSE)</f>
        <v>36</v>
      </c>
    </row>
  </sheetData>
  <conditionalFormatting sqref="C28">
    <cfRule type="dataBar" priority="9">
      <dataBar>
        <cfvo type="min"/>
        <cfvo type="max"/>
        <color rgb="FF638EC6"/>
      </dataBar>
    </cfRule>
  </conditionalFormatting>
  <conditionalFormatting sqref="C4">
    <cfRule type="cellIs" dxfId="33" priority="7" operator="greaterThan">
      <formula>0</formula>
    </cfRule>
    <cfRule type="cellIs" dxfId="32" priority="8" operator="lessThan">
      <formula>0</formula>
    </cfRule>
  </conditionalFormatting>
  <conditionalFormatting sqref="C4">
    <cfRule type="iconSet" priority="6">
      <iconSet iconSet="3Symbols" showValue="0" reverse="1">
        <cfvo type="percent" val="0"/>
        <cfvo type="num" val="-0.2"/>
        <cfvo type="num" val="0"/>
      </iconSet>
    </cfRule>
  </conditionalFormatting>
  <conditionalFormatting sqref="A25">
    <cfRule type="cellIs" dxfId="31"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showInputMessage="1" showErrorMessage="1" sqref="A20" xr:uid="{08C4D713-D48E-4BE7-9E42-9EC93F753E9F}">
      <formula1>Breite</formula1>
    </dataValidation>
    <dataValidation type="list" showInputMessage="1" showErrorMessage="1" sqref="A17" xr:uid="{85A7E0E7-8B3B-463A-BBC4-90E5A28752CA}">
      <formula1>Raum</formula1>
    </dataValidation>
    <dataValidation type="list" showInputMessage="1" showErrorMessage="1" sqref="A14:A15" xr:uid="{BC5E601E-F67B-4392-99E1-1060305F6CE7}">
      <formula1>Design</formula1>
    </dataValidation>
    <dataValidation type="list" allowBlank="1" showErrorMessage="1" prompt="Hallo_x000a_" sqref="A23" xr:uid="{AC9B5A8A-264E-44B1-852D-379A24AB8E88}">
      <formula1>Feder</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5" id="{FFC4DBD1-ED3D-41FC-8B2E-4F3D9E80BBF6}">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01CA230F-D7EE-497F-940B-C256B2A70AB7}">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AV90"/>
  <sheetViews>
    <sheetView workbookViewId="0">
      <selection activeCell="B45" sqref="B45"/>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3" width="11.42578125" style="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366</v>
      </c>
      <c r="AA2" s="1">
        <f>G2+$S$18*(J2-B2)+$S$20*(G2-D2)</f>
        <v>13.4</v>
      </c>
      <c r="AB2" s="1">
        <f>B2+$S$18*(G2-D2)+$S$20*(B2-J2)</f>
        <v>335.5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55.917000000000002</v>
      </c>
      <c r="AM2" s="1">
        <f>($AK$39+$AK$42*(X2-$X$2))*0.947</f>
        <v>290.72899999999998</v>
      </c>
      <c r="AN2" s="1">
        <f t="shared" ref="AN2:AN65" si="1">AM2*AC2</f>
        <v>-9439.6114830477618</v>
      </c>
      <c r="AO2" s="1">
        <f>$AL$2*AD2</f>
        <v>-2903.3570128225065</v>
      </c>
      <c r="AP2" s="1">
        <f>$AL$5*AE2</f>
        <v>-2598.5216809760677</v>
      </c>
      <c r="AQ2" s="1">
        <f>AO2+AP2</f>
        <v>-5501.8786937985742</v>
      </c>
      <c r="AR2" s="1">
        <f>AQ2-AN2</f>
        <v>3937.7327892491876</v>
      </c>
      <c r="AT2" s="1">
        <f>($AK$45+$AK$48*(X2-$X$2))*0.924</f>
        <v>313.42079999999999</v>
      </c>
      <c r="AU2" s="1">
        <f>AT2*AC2</f>
        <v>-10176.386197132093</v>
      </c>
      <c r="AV2" s="1">
        <f>AQ2-AU2</f>
        <v>4674.5075033335188</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-10.210839999999999</v>
      </c>
      <c r="Z3" s="1">
        <f t="shared" ref="Z3:Z66" si="15">B3+$S$12*(G3-D3)+$S$14*(B3-J3)</f>
        <v>366.84098999999998</v>
      </c>
      <c r="AA3" s="1">
        <f t="shared" ref="AA3:AA66" si="16">G3+$S$18*(J3-B3)+$S$20*(G3-D3)</f>
        <v>20.151686000000002</v>
      </c>
      <c r="AB3" s="1">
        <f t="shared" ref="AB3:AB66" si="17">B3+$S$18*(G3-D3)+$S$20*(B3-J3)</f>
        <v>335.80635599999994</v>
      </c>
      <c r="AC3" s="1">
        <f t="shared" ref="AC3:AC66" si="18">AJ3*((AG3-Q3)^2+(AH3-R3)^2)^0.5</f>
        <v>-29.058773915868585</v>
      </c>
      <c r="AD3" s="1">
        <f t="shared" ref="AD3:AD66" si="19">Y3-Q3</f>
        <v>-48.640366778130684</v>
      </c>
      <c r="AE3" s="1">
        <f t="shared" ref="AE3:AE66" si="20">AA3-Q3</f>
        <v>-18.277840778130685</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($AK$39+$AK$42*(X3-$X$2))*0.947</f>
        <v>288.23120693829219</v>
      </c>
      <c r="AN3" s="1">
        <f t="shared" si="1"/>
        <v>-8375.6454779177657</v>
      </c>
      <c r="AO3" s="1">
        <f t="shared" ref="AO3:AO66" si="27">$AL$2*AD3</f>
        <v>-2719.8233891327336</v>
      </c>
      <c r="AP3" s="1">
        <f t="shared" ref="AP3:AP66" si="28">$AL$5*AE3</f>
        <v>-2259.250787221622</v>
      </c>
      <c r="AQ3" s="1">
        <f t="shared" ref="AQ3:AQ66" si="29">AO3+AP3</f>
        <v>-4979.0741763543556</v>
      </c>
      <c r="AR3" s="1">
        <f t="shared" ref="AR3:AR66" si="30">AQ3-AN3</f>
        <v>3396.5713015634101</v>
      </c>
      <c r="AT3" s="1">
        <f t="shared" ref="AT3:AT66" si="31">($AK$45+$AK$48*(X3-$X$2))*0.924</f>
        <v>310.17129519321645</v>
      </c>
      <c r="AU3" s="1">
        <f t="shared" ref="AU3:AU66" si="32">AT3*AC3</f>
        <v>-9013.1975422118139</v>
      </c>
      <c r="AV3" s="1">
        <f t="shared" ref="AV3:AV66" si="33">AQ3-AU3</f>
        <v>4034.1233658574583</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-2.9890999999999988</v>
      </c>
      <c r="Z4" s="1">
        <f t="shared" si="15"/>
        <v>367.63114999999999</v>
      </c>
      <c r="AA4" s="1">
        <f t="shared" si="16"/>
        <v>26.827910000000003</v>
      </c>
      <c r="AB4" s="1">
        <f t="shared" si="17"/>
        <v>336.07103999999998</v>
      </c>
      <c r="AC4" s="1">
        <f t="shared" si="18"/>
        <v>-25.918051859618991</v>
      </c>
      <c r="AD4" s="1">
        <f t="shared" si="19"/>
        <v>-44.409780043566712</v>
      </c>
      <c r="AE4" s="1">
        <f t="shared" si="20"/>
        <v>-14.592770043566709</v>
      </c>
      <c r="AF4" s="1">
        <f t="shared" si="21"/>
        <v>2.1744203491685039</v>
      </c>
      <c r="AG4" s="1">
        <f t="shared" si="22"/>
        <v>31.245094978499409</v>
      </c>
      <c r="AH4" s="1">
        <f t="shared" si="23"/>
        <v>-65.397942488835355</v>
      </c>
      <c r="AI4" s="1">
        <f t="shared" si="24"/>
        <v>-23.837006539863154</v>
      </c>
      <c r="AJ4" s="1">
        <f t="shared" si="25"/>
        <v>-1</v>
      </c>
      <c r="AK4" s="1" t="s">
        <v>31</v>
      </c>
      <c r="AL4" s="4">
        <f>'Federstärke 55 GR'!A4</f>
        <v>12.600000000000001</v>
      </c>
      <c r="AM4" s="1">
        <f t="shared" si="26"/>
        <v>286.03041482695323</v>
      </c>
      <c r="AN4" s="1">
        <f t="shared" si="1"/>
        <v>-7413.3511249133071</v>
      </c>
      <c r="AO4" s="1">
        <f t="shared" si="27"/>
        <v>-2483.2616706961198</v>
      </c>
      <c r="AP4" s="1">
        <f t="shared" si="28"/>
        <v>-1803.7539340051069</v>
      </c>
      <c r="AQ4" s="1">
        <f t="shared" si="29"/>
        <v>-4287.0156047012269</v>
      </c>
      <c r="AR4" s="1">
        <f t="shared" si="30"/>
        <v>3126.3355202120802</v>
      </c>
      <c r="AT4" s="1">
        <f t="shared" si="31"/>
        <v>307.30817388258339</v>
      </c>
      <c r="AU4" s="1">
        <f t="shared" si="32"/>
        <v>-7964.8291875736068</v>
      </c>
      <c r="AV4" s="1">
        <f t="shared" si="33"/>
        <v>3677.8135828723798</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4.162589999999998</v>
      </c>
      <c r="Z5" s="1">
        <f t="shared" si="15"/>
        <v>368.33887000000004</v>
      </c>
      <c r="AA5" s="1">
        <f t="shared" si="16"/>
        <v>33.423578000000006</v>
      </c>
      <c r="AB5" s="1">
        <f t="shared" si="17"/>
        <v>336.26365400000003</v>
      </c>
      <c r="AC5" s="1">
        <f t="shared" si="18"/>
        <v>-22.252024705646676</v>
      </c>
      <c r="AD5" s="1">
        <f t="shared" si="19"/>
        <v>-39.706646648375838</v>
      </c>
      <c r="AE5" s="1">
        <f t="shared" si="20"/>
        <v>-10.445658648375826</v>
      </c>
      <c r="AF5" s="1">
        <f t="shared" si="21"/>
        <v>2.2056876155427214</v>
      </c>
      <c r="AG5" s="1">
        <f t="shared" si="22"/>
        <v>35.921744854378815</v>
      </c>
      <c r="AH5" s="1">
        <f t="shared" si="23"/>
        <v>-57.140630462914395</v>
      </c>
      <c r="AI5" s="1">
        <f t="shared" si="24"/>
        <v>-20.784368590001961</v>
      </c>
      <c r="AJ5" s="1">
        <f t="shared" si="25"/>
        <v>-1</v>
      </c>
      <c r="AK5" s="1">
        <v>5.7</v>
      </c>
      <c r="AL5" s="1">
        <f>9.81*AL4</f>
        <v>123.60600000000002</v>
      </c>
      <c r="AM5" s="1">
        <f t="shared" si="26"/>
        <v>284.1514995281234</v>
      </c>
      <c r="AN5" s="1">
        <f t="shared" si="1"/>
        <v>-6322.946187646352</v>
      </c>
      <c r="AO5" s="1">
        <f t="shared" si="27"/>
        <v>-2220.2765606372318</v>
      </c>
      <c r="AP5" s="1">
        <f t="shared" si="28"/>
        <v>-1291.1460828911427</v>
      </c>
      <c r="AQ5" s="1">
        <f t="shared" si="29"/>
        <v>-3511.4226435283745</v>
      </c>
      <c r="AR5" s="1">
        <f t="shared" si="30"/>
        <v>2811.5235441179775</v>
      </c>
      <c r="AT5" s="1">
        <f t="shared" si="31"/>
        <v>304.86379833014581</v>
      </c>
      <c r="AU5" s="1">
        <f t="shared" si="32"/>
        <v>-6783.83677229969</v>
      </c>
      <c r="AV5" s="1">
        <f t="shared" si="33"/>
        <v>3272.4141287713155</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11.230860000000002</v>
      </c>
      <c r="Z6" s="1">
        <f t="shared" si="15"/>
        <v>368.97176000000002</v>
      </c>
      <c r="AA6" s="1">
        <f t="shared" si="16"/>
        <v>39.927784000000003</v>
      </c>
      <c r="AB6" s="1">
        <f t="shared" si="17"/>
        <v>336.39059600000002</v>
      </c>
      <c r="AC6" s="1">
        <f t="shared" si="18"/>
        <v>-18.618285027900814</v>
      </c>
      <c r="AD6" s="1">
        <f t="shared" si="19"/>
        <v>-34.223574266555865</v>
      </c>
      <c r="AE6" s="1">
        <f t="shared" si="20"/>
        <v>-5.5266502665558619</v>
      </c>
      <c r="AF6" s="1">
        <f t="shared" si="21"/>
        <v>2.2229689025566128</v>
      </c>
      <c r="AG6" s="1">
        <f t="shared" si="22"/>
        <v>39.482403168170165</v>
      </c>
      <c r="AH6" s="1">
        <f t="shared" si="23"/>
        <v>-48.272822906671252</v>
      </c>
      <c r="AI6" s="1">
        <f t="shared" si="24"/>
        <v>-17.634494093680988</v>
      </c>
      <c r="AJ6" s="1">
        <f t="shared" si="25"/>
        <v>-1</v>
      </c>
      <c r="AK6" s="1" t="s">
        <v>32</v>
      </c>
      <c r="AM6" s="1">
        <f t="shared" si="26"/>
        <v>282.58656238591192</v>
      </c>
      <c r="AN6" s="1">
        <f t="shared" si="1"/>
        <v>-5261.2771635555837</v>
      </c>
      <c r="AO6" s="1">
        <f t="shared" si="27"/>
        <v>-1913.6796022630044</v>
      </c>
      <c r="AP6" s="1">
        <f t="shared" si="28"/>
        <v>-683.12713284790402</v>
      </c>
      <c r="AQ6" s="1">
        <f t="shared" si="29"/>
        <v>-2596.8067351109084</v>
      </c>
      <c r="AR6" s="1">
        <f t="shared" si="30"/>
        <v>2664.4704284446752</v>
      </c>
      <c r="AT6" s="1">
        <f t="shared" si="31"/>
        <v>302.82789277660345</v>
      </c>
      <c r="AU6" s="1">
        <f t="shared" si="32"/>
        <v>-5638.1360221133891</v>
      </c>
      <c r="AV6" s="1">
        <f t="shared" si="33"/>
        <v>3041.3292870024807</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18.211410000000008</v>
      </c>
      <c r="Z7" s="1">
        <f t="shared" si="15"/>
        <v>369.50518</v>
      </c>
      <c r="AA7" s="1">
        <f t="shared" si="16"/>
        <v>46.334992000000007</v>
      </c>
      <c r="AB7" s="1">
        <f t="shared" si="17"/>
        <v>336.42844600000001</v>
      </c>
      <c r="AC7" s="1">
        <f t="shared" si="18"/>
        <v>-14.628365850133152</v>
      </c>
      <c r="AD7" s="1">
        <f t="shared" si="19"/>
        <v>-28.145993583726671</v>
      </c>
      <c r="AE7" s="1">
        <f t="shared" si="20"/>
        <v>-2.2411583726672291E-2</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281.36261396663605</v>
      </c>
      <c r="AN7" s="1">
        <f t="shared" si="1"/>
        <v>-4115.8752536537359</v>
      </c>
      <c r="AO7" s="1">
        <f t="shared" si="27"/>
        <v>-1573.8395232212442</v>
      </c>
      <c r="AP7" s="1">
        <f t="shared" si="28"/>
        <v>-2.7702062181190557</v>
      </c>
      <c r="AQ7" s="1">
        <f t="shared" si="29"/>
        <v>-1576.6097294393633</v>
      </c>
      <c r="AR7" s="1">
        <f t="shared" si="30"/>
        <v>2539.2655242143728</v>
      </c>
      <c r="AT7" s="1">
        <f t="shared" si="31"/>
        <v>301.23559662818968</v>
      </c>
      <c r="AU7" s="1">
        <f t="shared" si="32"/>
        <v>-4406.5845145602952</v>
      </c>
      <c r="AV7" s="1">
        <f t="shared" si="33"/>
        <v>2829.9747851209322</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25.095220000000001</v>
      </c>
      <c r="Z8" s="1">
        <f t="shared" si="15"/>
        <v>369.93942000000004</v>
      </c>
      <c r="AA8" s="1">
        <f t="shared" si="16"/>
        <v>52.638027999999998</v>
      </c>
      <c r="AB8" s="1">
        <f t="shared" si="17"/>
        <v>336.376892</v>
      </c>
      <c r="AC8" s="1">
        <f t="shared" si="18"/>
        <v>-10.687768791832351</v>
      </c>
      <c r="AD8" s="1">
        <f t="shared" si="19"/>
        <v>-21.359101297146776</v>
      </c>
      <c r="AE8" s="1">
        <f t="shared" si="20"/>
        <v>6.1837067028532218</v>
      </c>
      <c r="AF8" s="1">
        <f t="shared" si="21"/>
        <v>2.2252489322424847</v>
      </c>
      <c r="AG8" s="1">
        <f t="shared" si="22"/>
        <v>43.82525795617336</v>
      </c>
      <c r="AH8" s="1">
        <f t="shared" si="23"/>
        <v>-29.518577877838183</v>
      </c>
      <c r="AI8" s="1">
        <f t="shared" si="24"/>
        <v>-10.359364251575251</v>
      </c>
      <c r="AJ8" s="1">
        <f t="shared" si="25"/>
        <v>-1</v>
      </c>
      <c r="AK8" s="1" t="s">
        <v>33</v>
      </c>
      <c r="AL8" s="4">
        <f>'Federstärke 55 GR'!A8</f>
        <v>750</v>
      </c>
      <c r="AM8" s="1">
        <f t="shared" si="26"/>
        <v>280.47843213663759</v>
      </c>
      <c r="AN8" s="1">
        <f t="shared" si="1"/>
        <v>-2997.6886337720234</v>
      </c>
      <c r="AO8" s="1">
        <f t="shared" si="27"/>
        <v>-1194.3368672325562</v>
      </c>
      <c r="AP8" s="1">
        <f t="shared" si="28"/>
        <v>764.34325071287549</v>
      </c>
      <c r="AQ8" s="1">
        <f t="shared" si="29"/>
        <v>-429.9936165196807</v>
      </c>
      <c r="AR8" s="1">
        <f t="shared" si="30"/>
        <v>2567.695017252343</v>
      </c>
      <c r="AT8" s="1">
        <f t="shared" si="31"/>
        <v>300.08531994967001</v>
      </c>
      <c r="AU8" s="1">
        <f t="shared" si="32"/>
        <v>-3207.2425174451091</v>
      </c>
      <c r="AV8" s="1">
        <f t="shared" si="33"/>
        <v>2777.2489009254286</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31.887960000000003</v>
      </c>
      <c r="Z9" s="1">
        <f t="shared" si="15"/>
        <v>370.25751000000002</v>
      </c>
      <c r="AA9" s="1">
        <f t="shared" si="16"/>
        <v>58.841334000000003</v>
      </c>
      <c r="AB9" s="1">
        <f t="shared" si="17"/>
        <v>336.21895599999999</v>
      </c>
      <c r="AC9" s="1">
        <f t="shared" si="18"/>
        <v>-6.6492678391533468</v>
      </c>
      <c r="AD9" s="1">
        <f t="shared" si="19"/>
        <v>-13.899630875395406</v>
      </c>
      <c r="AE9" s="1">
        <f t="shared" si="20"/>
        <v>13.053743124604594</v>
      </c>
      <c r="AF9" s="1">
        <f t="shared" si="21"/>
        <v>2.2083156970003595</v>
      </c>
      <c r="AG9" s="1">
        <f t="shared" si="22"/>
        <v>44.40380767254365</v>
      </c>
      <c r="AH9" s="1">
        <f t="shared" si="23"/>
        <v>-19.867099766588801</v>
      </c>
      <c r="AI9" s="1">
        <f t="shared" si="24"/>
        <v>-6.5036840978251966</v>
      </c>
      <c r="AJ9" s="1">
        <f t="shared" si="25"/>
        <v>-1</v>
      </c>
      <c r="AK9" s="1">
        <f>AK5+AK7</f>
        <v>11.9</v>
      </c>
      <c r="AL9" s="1" t="s">
        <v>44</v>
      </c>
      <c r="AM9" s="1">
        <f t="shared" si="26"/>
        <v>279.93995129532527</v>
      </c>
      <c r="AN9" s="1">
        <f t="shared" si="1"/>
        <v>-1861.3957150421606</v>
      </c>
      <c r="AO9" s="1">
        <f t="shared" si="27"/>
        <v>-777.2256596594849</v>
      </c>
      <c r="AP9" s="1">
        <f t="shared" si="28"/>
        <v>1613.5209726598757</v>
      </c>
      <c r="AQ9" s="1">
        <f t="shared" si="29"/>
        <v>836.29531300039082</v>
      </c>
      <c r="AR9" s="1">
        <f t="shared" si="30"/>
        <v>2697.6910280425514</v>
      </c>
      <c r="AT9" s="1">
        <f t="shared" si="31"/>
        <v>299.3847831001487</v>
      </c>
      <c r="AU9" s="1">
        <f t="shared" si="32"/>
        <v>-1990.6896097997192</v>
      </c>
      <c r="AV9" s="1">
        <f t="shared" si="33"/>
        <v>2826.9849228001099</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38.592330000000004</v>
      </c>
      <c r="Z10" s="1">
        <f t="shared" si="15"/>
        <v>370.43581000000006</v>
      </c>
      <c r="AA10" s="1">
        <f t="shared" si="16"/>
        <v>64.946374000000006</v>
      </c>
      <c r="AB10" s="1">
        <f t="shared" si="17"/>
        <v>335.93221800000003</v>
      </c>
      <c r="AC10" s="1">
        <f t="shared" si="18"/>
        <v>-2.3403882200844572</v>
      </c>
      <c r="AD10" s="1">
        <f t="shared" si="19"/>
        <v>-6.1726962813060595</v>
      </c>
      <c r="AE10" s="1">
        <f t="shared" si="20"/>
        <v>20.181347718693942</v>
      </c>
      <c r="AF10" s="1">
        <f t="shared" si="21"/>
        <v>2.1853200307376732</v>
      </c>
      <c r="AG10" s="1">
        <f t="shared" si="22"/>
        <v>44.366763056821341</v>
      </c>
      <c r="AH10" s="1">
        <f t="shared" si="23"/>
        <v>-10.286072014015978</v>
      </c>
      <c r="AI10" s="1">
        <f t="shared" si="24"/>
        <v>-2.3062531137611773</v>
      </c>
      <c r="AJ10" s="1">
        <f t="shared" si="25"/>
        <v>-1</v>
      </c>
      <c r="AK10" s="1">
        <v>12</v>
      </c>
      <c r="AL10" s="4">
        <f>'Federstärke 55 GR'!A10</f>
        <v>19</v>
      </c>
      <c r="AM10" s="1">
        <f t="shared" si="26"/>
        <v>279.78152043597441</v>
      </c>
      <c r="AN10" s="1">
        <f t="shared" si="1"/>
        <v>-654.79737462567334</v>
      </c>
      <c r="AO10" s="1">
        <f t="shared" si="27"/>
        <v>-345.15865796179094</v>
      </c>
      <c r="AP10" s="1">
        <f t="shared" si="28"/>
        <v>2494.5356661168839</v>
      </c>
      <c r="AQ10" s="1">
        <f t="shared" si="29"/>
        <v>2149.3770081550929</v>
      </c>
      <c r="AR10" s="1">
        <f t="shared" si="30"/>
        <v>2804.1743827807663</v>
      </c>
      <c r="AT10" s="1">
        <f t="shared" si="31"/>
        <v>299.17867241512198</v>
      </c>
      <c r="AU10" s="1">
        <f t="shared" si="32"/>
        <v>-700.19424062085818</v>
      </c>
      <c r="AV10" s="1">
        <f t="shared" si="33"/>
        <v>2849.5712487759511</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45.196289999999998</v>
      </c>
      <c r="Z11" s="1">
        <f t="shared" si="15"/>
        <v>370.49189999999999</v>
      </c>
      <c r="AA11" s="1">
        <f t="shared" si="16"/>
        <v>70.944800000000001</v>
      </c>
      <c r="AB11" s="1">
        <f t="shared" si="17"/>
        <v>335.53305399999994</v>
      </c>
      <c r="AC11" s="1">
        <f t="shared" si="18"/>
        <v>1.9285283991998563</v>
      </c>
      <c r="AD11" s="1">
        <f t="shared" si="19"/>
        <v>2.1174780174550207</v>
      </c>
      <c r="AE11" s="1">
        <f t="shared" si="20"/>
        <v>27.865988017455024</v>
      </c>
      <c r="AF11" s="1">
        <f t="shared" si="21"/>
        <v>2.151557820575873</v>
      </c>
      <c r="AG11" s="1">
        <f t="shared" si="22"/>
        <v>43.334347050180966</v>
      </c>
      <c r="AH11" s="1">
        <f t="shared" si="23"/>
        <v>-0.83133951505912407</v>
      </c>
      <c r="AI11" s="1">
        <f t="shared" si="24"/>
        <v>1.9115238988117911</v>
      </c>
      <c r="AJ11" s="1">
        <f t="shared" si="25"/>
        <v>1</v>
      </c>
      <c r="AK11" s="1" t="s">
        <v>34</v>
      </c>
      <c r="AM11" s="1">
        <f t="shared" si="26"/>
        <v>279.9713906178057</v>
      </c>
      <c r="AN11" s="1">
        <f t="shared" si="1"/>
        <v>539.93277776991454</v>
      </c>
      <c r="AO11" s="1">
        <f t="shared" si="27"/>
        <v>118.40301830203239</v>
      </c>
      <c r="AP11" s="1">
        <f t="shared" si="28"/>
        <v>3444.4033148855465</v>
      </c>
      <c r="AQ11" s="1">
        <f t="shared" si="29"/>
        <v>3562.8063331875787</v>
      </c>
      <c r="AR11" s="1">
        <f t="shared" si="30"/>
        <v>3022.8735554176642</v>
      </c>
      <c r="AT11" s="1">
        <f t="shared" si="31"/>
        <v>299.42568409834917</v>
      </c>
      <c r="AU11" s="1">
        <f t="shared" si="32"/>
        <v>577.45093523351113</v>
      </c>
      <c r="AV11" s="1">
        <f t="shared" si="33"/>
        <v>2985.3553979540675</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f>-17.5/50</f>
        <v>-0.35</v>
      </c>
      <c r="T12" s="1">
        <f t="shared" si="12"/>
        <v>-118.5812</v>
      </c>
      <c r="U12" s="1">
        <f t="shared" si="13"/>
        <v>23.697000000000006</v>
      </c>
      <c r="X12" s="1">
        <f t="shared" si="0"/>
        <v>76.245517969517394</v>
      </c>
      <c r="Y12" s="1">
        <f t="shared" si="14"/>
        <v>51.705240000000018</v>
      </c>
      <c r="Z12" s="1">
        <f t="shared" si="15"/>
        <v>370.39149999999995</v>
      </c>
      <c r="AA12" s="1">
        <f t="shared" si="16"/>
        <v>76.839540000000014</v>
      </c>
      <c r="AB12" s="1">
        <f t="shared" si="17"/>
        <v>334.98962399999999</v>
      </c>
      <c r="AC12" s="1">
        <f t="shared" si="18"/>
        <v>6.156693796893312</v>
      </c>
      <c r="AD12" s="1">
        <f t="shared" si="19"/>
        <v>10.66043284245724</v>
      </c>
      <c r="AE12" s="1">
        <f t="shared" si="20"/>
        <v>35.794732842457236</v>
      </c>
      <c r="AF12" s="1">
        <f t="shared" si="21"/>
        <v>2.1108697615050205</v>
      </c>
      <c r="AG12" s="1">
        <f t="shared" si="22"/>
        <v>41.631281854517255</v>
      </c>
      <c r="AH12" s="1">
        <f t="shared" si="23"/>
        <v>8.3657529221890545</v>
      </c>
      <c r="AI12" s="1">
        <f t="shared" si="24"/>
        <v>6.1286969201057158</v>
      </c>
      <c r="AJ12" s="1">
        <f t="shared" si="25"/>
        <v>1</v>
      </c>
      <c r="AK12" s="1" t="s">
        <v>37</v>
      </c>
      <c r="AM12" s="1">
        <f t="shared" si="26"/>
        <v>280.55921408961427</v>
      </c>
      <c r="AN12" s="1">
        <f t="shared" si="1"/>
        <v>1727.3171730467909</v>
      </c>
      <c r="AO12" s="1">
        <f t="shared" si="27"/>
        <v>596.09942325168151</v>
      </c>
      <c r="AP12" s="1">
        <f t="shared" si="28"/>
        <v>4424.4437477247702</v>
      </c>
      <c r="AQ12" s="1">
        <f t="shared" si="29"/>
        <v>5020.5431709764516</v>
      </c>
      <c r="AR12" s="1">
        <f t="shared" si="30"/>
        <v>3293.2259979296605</v>
      </c>
      <c r="AT12" s="1">
        <f t="shared" si="31"/>
        <v>300.19041326125108</v>
      </c>
      <c r="AU12" s="1">
        <f t="shared" si="32"/>
        <v>1848.1804552123845</v>
      </c>
      <c r="AV12" s="1">
        <f t="shared" si="33"/>
        <v>3172.3627157640672</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58.135419999999996</v>
      </c>
      <c r="Z13" s="1">
        <f t="shared" si="15"/>
        <v>370.15658999999999</v>
      </c>
      <c r="AA13" s="1">
        <f t="shared" si="16"/>
        <v>82.648086000000006</v>
      </c>
      <c r="AB13" s="1">
        <f t="shared" si="17"/>
        <v>334.32023199999998</v>
      </c>
      <c r="AC13" s="1">
        <f t="shared" si="18"/>
        <v>10.457157226361314</v>
      </c>
      <c r="AD13" s="1">
        <f t="shared" si="19"/>
        <v>19.418493337982376</v>
      </c>
      <c r="AE13" s="1">
        <f t="shared" si="20"/>
        <v>43.931159337982386</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281.48340242515673</v>
      </c>
      <c r="AN13" s="1">
        <f t="shared" si="1"/>
        <v>2943.5161957709975</v>
      </c>
      <c r="AO13" s="1">
        <f t="shared" si="27"/>
        <v>1085.8238919799605</v>
      </c>
      <c r="AP13" s="1">
        <f t="shared" si="28"/>
        <v>5430.154881130652</v>
      </c>
      <c r="AQ13" s="1">
        <f t="shared" si="29"/>
        <v>6515.9787731106126</v>
      </c>
      <c r="AR13" s="1">
        <f t="shared" si="30"/>
        <v>3572.4625773396151</v>
      </c>
      <c r="AT13" s="1">
        <f t="shared" si="31"/>
        <v>301.39273641794421</v>
      </c>
      <c r="AU13" s="1">
        <f t="shared" si="32"/>
        <v>3151.711231605716</v>
      </c>
      <c r="AV13" s="1">
        <f t="shared" si="33"/>
        <v>3364.2675415048966</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f>-366/50</f>
        <v>-7.32</v>
      </c>
      <c r="T14" s="1">
        <f t="shared" si="12"/>
        <v>-117.8176</v>
      </c>
      <c r="U14" s="1">
        <f t="shared" si="13"/>
        <v>29.216200000000001</v>
      </c>
      <c r="X14" s="1">
        <f t="shared" si="0"/>
        <v>76.682230094070675</v>
      </c>
      <c r="Y14" s="1">
        <f t="shared" si="14"/>
        <v>64.472920000000016</v>
      </c>
      <c r="Z14" s="1">
        <f t="shared" si="15"/>
        <v>369.76216000000005</v>
      </c>
      <c r="AA14" s="1">
        <f t="shared" si="16"/>
        <v>88.356504000000001</v>
      </c>
      <c r="AB14" s="1">
        <f t="shared" si="17"/>
        <v>333.50355200000001</v>
      </c>
      <c r="AC14" s="1">
        <f t="shared" si="18"/>
        <v>14.7463117178325</v>
      </c>
      <c r="AD14" s="1">
        <f t="shared" si="19"/>
        <v>28.334621038542252</v>
      </c>
      <c r="AE14" s="1">
        <f t="shared" si="20"/>
        <v>52.218205038542237</v>
      </c>
      <c r="AF14" s="1">
        <f t="shared" si="21"/>
        <v>2.0126064270459851</v>
      </c>
      <c r="AG14" s="1">
        <f t="shared" si="22"/>
        <v>36.473638952770102</v>
      </c>
      <c r="AH14" s="1">
        <f t="shared" si="23"/>
        <v>25.706616912517212</v>
      </c>
      <c r="AI14" s="1">
        <f t="shared" si="24"/>
        <v>14.742498308282444</v>
      </c>
      <c r="AJ14" s="1">
        <f t="shared" si="25"/>
        <v>1</v>
      </c>
      <c r="AK14" s="1">
        <f>(AL16+AL14*AK16)</f>
        <v>339.2</v>
      </c>
      <c r="AL14" s="4">
        <f>'Federstärke 55 GR'!I31</f>
        <v>36</v>
      </c>
      <c r="AM14" s="1">
        <f t="shared" si="26"/>
        <v>282.79247255215483</v>
      </c>
      <c r="AN14" s="1">
        <f t="shared" si="1"/>
        <v>4170.1459517106659</v>
      </c>
      <c r="AO14" s="1">
        <f t="shared" si="27"/>
        <v>1584.3870046121672</v>
      </c>
      <c r="AP14" s="1">
        <f t="shared" si="28"/>
        <v>6454.4834519940532</v>
      </c>
      <c r="AQ14" s="1">
        <f t="shared" si="29"/>
        <v>8038.8704566062206</v>
      </c>
      <c r="AR14" s="1">
        <f t="shared" si="30"/>
        <v>3868.7245048955547</v>
      </c>
      <c r="AT14" s="1">
        <f t="shared" si="31"/>
        <v>303.09577168347914</v>
      </c>
      <c r="AU14" s="1">
        <f t="shared" si="32"/>
        <v>4469.5447296015727</v>
      </c>
      <c r="AV14" s="1">
        <f t="shared" si="33"/>
        <v>3569.3257270046479</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70.723389999999995</v>
      </c>
      <c r="Z15" s="1">
        <f t="shared" si="15"/>
        <v>369.21153000000004</v>
      </c>
      <c r="AA15" s="1">
        <f t="shared" si="16"/>
        <v>93.971062000000003</v>
      </c>
      <c r="AB15" s="1">
        <f t="shared" si="17"/>
        <v>332.54229400000003</v>
      </c>
      <c r="AC15" s="1">
        <f t="shared" si="18"/>
        <v>18.882981912282986</v>
      </c>
      <c r="AD15" s="1">
        <f t="shared" si="19"/>
        <v>37.393183831532312</v>
      </c>
      <c r="AE15" s="1">
        <f t="shared" si="20"/>
        <v>60.640855831532321</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284.47121925692613</v>
      </c>
      <c r="AN15" s="1">
        <f t="shared" si="1"/>
        <v>5371.6648877936241</v>
      </c>
      <c r="AO15" s="1">
        <f t="shared" si="27"/>
        <v>2090.9146603077925</v>
      </c>
      <c r="AP15" s="1">
        <f t="shared" si="28"/>
        <v>7495.5736259123851</v>
      </c>
      <c r="AQ15" s="1">
        <f t="shared" si="29"/>
        <v>9586.4882862201775</v>
      </c>
      <c r="AR15" s="1">
        <f t="shared" si="30"/>
        <v>4214.8233984265535</v>
      </c>
      <c r="AT15" s="1">
        <f t="shared" si="31"/>
        <v>305.27973782949636</v>
      </c>
      <c r="AU15" s="1">
        <f t="shared" si="32"/>
        <v>5764.5917676208719</v>
      </c>
      <c r="AV15" s="1">
        <f t="shared" si="33"/>
        <v>3821.8965185993056</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76.905470000000008</v>
      </c>
      <c r="Z16" s="1">
        <f t="shared" si="15"/>
        <v>368.50340000000006</v>
      </c>
      <c r="AA16" s="1">
        <f t="shared" si="16"/>
        <v>99.509180000000001</v>
      </c>
      <c r="AB16" s="1">
        <f t="shared" si="17"/>
        <v>331.433922</v>
      </c>
      <c r="AC16" s="1">
        <f t="shared" si="18"/>
        <v>22.956688615896635</v>
      </c>
      <c r="AD16" s="1">
        <f t="shared" si="19"/>
        <v>46.351006061805087</v>
      </c>
      <c r="AE16" s="1">
        <f t="shared" si="20"/>
        <v>68.954716061805073</v>
      </c>
      <c r="AF16" s="1">
        <f t="shared" si="21"/>
        <v>1.8965219402512459</v>
      </c>
      <c r="AG16" s="1">
        <f t="shared" si="22"/>
        <v>29.496165899673841</v>
      </c>
      <c r="AH16" s="1">
        <f t="shared" si="23"/>
        <v>41.296238543786572</v>
      </c>
      <c r="AI16" s="1">
        <f t="shared" si="24"/>
        <v>22.932281994361148</v>
      </c>
      <c r="AJ16" s="1">
        <f t="shared" si="25"/>
        <v>1</v>
      </c>
      <c r="AK16" s="1">
        <f>'Federstärke 55 GR'!H31</f>
        <v>7.2</v>
      </c>
      <c r="AL16" s="1">
        <f>'Federstärke 55 GR'!G31</f>
        <v>80</v>
      </c>
      <c r="AM16" s="1">
        <f t="shared" si="26"/>
        <v>286.50492344584336</v>
      </c>
      <c r="AN16" s="1">
        <f t="shared" si="1"/>
        <v>6577.204314467529</v>
      </c>
      <c r="AO16" s="1">
        <f t="shared" si="27"/>
        <v>2591.8092059579553</v>
      </c>
      <c r="AP16" s="1">
        <f t="shared" si="28"/>
        <v>8523.2166335354796</v>
      </c>
      <c r="AQ16" s="1">
        <f t="shared" si="29"/>
        <v>11115.025839493435</v>
      </c>
      <c r="AR16" s="1">
        <f t="shared" si="30"/>
        <v>4537.8215250259063</v>
      </c>
      <c r="AT16" s="1">
        <f t="shared" si="31"/>
        <v>307.92548604570123</v>
      </c>
      <c r="AU16" s="1">
        <f t="shared" si="32"/>
        <v>7068.9495000497873</v>
      </c>
      <c r="AV16" s="1">
        <f t="shared" si="33"/>
        <v>4046.0763394436481</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83.010169999999988</v>
      </c>
      <c r="Z17" s="1">
        <f t="shared" si="15"/>
        <v>367.64438999999999</v>
      </c>
      <c r="AA17" s="1">
        <f t="shared" si="16"/>
        <v>104.963706</v>
      </c>
      <c r="AB17" s="1">
        <f t="shared" si="17"/>
        <v>330.18568199999999</v>
      </c>
      <c r="AC17" s="1">
        <f t="shared" si="18"/>
        <v>26.95109187200061</v>
      </c>
      <c r="AD17" s="1">
        <f t="shared" si="19"/>
        <v>55.393833580159978</v>
      </c>
      <c r="AE17" s="1">
        <f t="shared" si="20"/>
        <v>77.347369580159992</v>
      </c>
      <c r="AF17" s="1">
        <f t="shared" si="21"/>
        <v>1.8335914379116656</v>
      </c>
      <c r="AG17" s="1">
        <f t="shared" si="22"/>
        <v>25.490003170219822</v>
      </c>
      <c r="AH17" s="1">
        <f t="shared" si="23"/>
        <v>48.369019076241671</v>
      </c>
      <c r="AI17" s="1">
        <f t="shared" si="24"/>
        <v>26.867081345106637</v>
      </c>
      <c r="AJ17" s="1">
        <f t="shared" si="25"/>
        <v>1</v>
      </c>
      <c r="AL17" s="1" t="s">
        <v>46</v>
      </c>
      <c r="AM17" s="1">
        <f t="shared" si="26"/>
        <v>288.87742839892422</v>
      </c>
      <c r="AN17" s="1">
        <f t="shared" si="1"/>
        <v>7785.5621125266853</v>
      </c>
      <c r="AO17" s="1">
        <f t="shared" si="27"/>
        <v>3097.4569923018057</v>
      </c>
      <c r="AP17" s="1">
        <f t="shared" si="28"/>
        <v>9560.5989643252578</v>
      </c>
      <c r="AQ17" s="1">
        <f t="shared" si="29"/>
        <v>12658.055956627064</v>
      </c>
      <c r="AR17" s="1">
        <f t="shared" si="30"/>
        <v>4872.4938441003787</v>
      </c>
      <c r="AT17" s="1">
        <f t="shared" si="31"/>
        <v>311.01199724126155</v>
      </c>
      <c r="AU17" s="1">
        <f t="shared" si="32"/>
        <v>8382.1129109436406</v>
      </c>
      <c r="AV17" s="1">
        <f t="shared" si="33"/>
        <v>4275.9430456834234</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89.043190000000024</v>
      </c>
      <c r="Z18" s="1">
        <f t="shared" si="15"/>
        <v>366.61985999999996</v>
      </c>
      <c r="AA18" s="1">
        <f t="shared" si="16"/>
        <v>110.33910400000002</v>
      </c>
      <c r="AB18" s="1">
        <f t="shared" si="17"/>
        <v>328.784154</v>
      </c>
      <c r="AC18" s="1">
        <f t="shared" si="18"/>
        <v>30.760732670203716</v>
      </c>
      <c r="AD18" s="1">
        <f t="shared" si="19"/>
        <v>64.263938168494121</v>
      </c>
      <c r="AE18" s="1">
        <f t="shared" si="20"/>
        <v>85.559852168494103</v>
      </c>
      <c r="AF18" s="1">
        <f t="shared" si="21"/>
        <v>1.7700917453360698</v>
      </c>
      <c r="AG18" s="1">
        <f t="shared" si="22"/>
        <v>21.380230282836834</v>
      </c>
      <c r="AH18" s="1">
        <f t="shared" si="23"/>
        <v>54.959243854068127</v>
      </c>
      <c r="AI18" s="1">
        <f t="shared" si="24"/>
        <v>30.572362141637363</v>
      </c>
      <c r="AJ18" s="1">
        <f t="shared" si="25"/>
        <v>1</v>
      </c>
      <c r="AK18" s="1" t="s">
        <v>47</v>
      </c>
      <c r="AL18" s="4" t="str">
        <f>'Federstärke 55NR'!A22</f>
        <v>Feder</v>
      </c>
      <c r="AM18" s="1">
        <f t="shared" si="26"/>
        <v>291.60459259014652</v>
      </c>
      <c r="AN18" s="1">
        <f t="shared" si="1"/>
        <v>8969.9709180691643</v>
      </c>
      <c r="AO18" s="1">
        <f t="shared" si="27"/>
        <v>3593.446630567686</v>
      </c>
      <c r="AP18" s="1">
        <f t="shared" si="28"/>
        <v>10575.711087138885</v>
      </c>
      <c r="AQ18" s="1">
        <f t="shared" si="29"/>
        <v>14169.15771770657</v>
      </c>
      <c r="AR18" s="1">
        <f t="shared" si="30"/>
        <v>5199.1867996374058</v>
      </c>
      <c r="AT18" s="1">
        <f t="shared" si="31"/>
        <v>314.55990250375982</v>
      </c>
      <c r="AU18" s="1">
        <f t="shared" si="32"/>
        <v>9676.0930696835003</v>
      </c>
      <c r="AV18" s="1">
        <f t="shared" si="33"/>
        <v>4493.0646480230698</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95.008480000000006</v>
      </c>
      <c r="Z19" s="1">
        <f t="shared" si="15"/>
        <v>365.45177000000001</v>
      </c>
      <c r="AA19" s="1">
        <f t="shared" si="16"/>
        <v>115.641178</v>
      </c>
      <c r="AB19" s="1">
        <f t="shared" si="17"/>
        <v>327.24946800000004</v>
      </c>
      <c r="AC19" s="1">
        <f t="shared" si="18"/>
        <v>34.513402433450523</v>
      </c>
      <c r="AD19" s="1">
        <f t="shared" si="19"/>
        <v>73.088963495173161</v>
      </c>
      <c r="AE19" s="1">
        <f t="shared" si="20"/>
        <v>93.721661495173151</v>
      </c>
      <c r="AF19" s="1">
        <f t="shared" si="21"/>
        <v>1.7047043281169609</v>
      </c>
      <c r="AG19" s="1">
        <f t="shared" si="22"/>
        <v>17.057900676788421</v>
      </c>
      <c r="AH19" s="1">
        <f t="shared" si="23"/>
        <v>61.05767929285274</v>
      </c>
      <c r="AI19" s="1">
        <f t="shared" si="24"/>
        <v>34.169279171119115</v>
      </c>
      <c r="AJ19" s="1">
        <f t="shared" si="25"/>
        <v>1</v>
      </c>
      <c r="AK19" s="1" t="s">
        <v>35</v>
      </c>
      <c r="AM19" s="1">
        <f t="shared" si="26"/>
        <v>294.63881568833767</v>
      </c>
      <c r="AN19" s="1">
        <f t="shared" si="1"/>
        <v>10168.988018366854</v>
      </c>
      <c r="AO19" s="1">
        <f t="shared" si="27"/>
        <v>4086.9155717595977</v>
      </c>
      <c r="AP19" s="1">
        <f t="shared" si="28"/>
        <v>11584.559690772374</v>
      </c>
      <c r="AQ19" s="1">
        <f t="shared" si="29"/>
        <v>15671.475262531971</v>
      </c>
      <c r="AR19" s="1">
        <f t="shared" si="30"/>
        <v>5502.4872441651169</v>
      </c>
      <c r="AT19" s="1">
        <f t="shared" si="31"/>
        <v>318.50727616476451</v>
      </c>
      <c r="AU19" s="1">
        <f t="shared" si="32"/>
        <v>10992.769800256681</v>
      </c>
      <c r="AV19" s="1">
        <f t="shared" si="33"/>
        <v>4678.7054622752894</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-((645.5+65)-AL8/2)/50</f>
        <v>-6.71</v>
      </c>
      <c r="T20" s="1">
        <f t="shared" si="12"/>
        <v>-115.9816</v>
      </c>
      <c r="U20" s="1">
        <f t="shared" si="13"/>
        <v>44.497199999999999</v>
      </c>
      <c r="X20" s="1">
        <f t="shared" si="0"/>
        <v>79.657106314502784</v>
      </c>
      <c r="Y20" s="1">
        <f t="shared" si="14"/>
        <v>100.90377000000001</v>
      </c>
      <c r="Z20" s="1">
        <f t="shared" si="15"/>
        <v>364.12081000000001</v>
      </c>
      <c r="AA20" s="1">
        <f t="shared" si="16"/>
        <v>120.86641399999999</v>
      </c>
      <c r="AB20" s="1">
        <f t="shared" si="17"/>
        <v>325.56476199999997</v>
      </c>
      <c r="AC20" s="1">
        <f t="shared" si="18"/>
        <v>38.096236049189962</v>
      </c>
      <c r="AD20" s="1">
        <f t="shared" si="19"/>
        <v>81.786540187426212</v>
      </c>
      <c r="AE20" s="1">
        <f t="shared" si="20"/>
        <v>101.7491841874262</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298.00539456820053</v>
      </c>
      <c r="AN20" s="1">
        <f t="shared" si="1"/>
        <v>11352.883855402159</v>
      </c>
      <c r="AO20" s="1">
        <f t="shared" si="27"/>
        <v>4573.2579676603118</v>
      </c>
      <c r="AP20" s="1">
        <f t="shared" si="28"/>
        <v>12576.809660671004</v>
      </c>
      <c r="AQ20" s="1">
        <f t="shared" si="29"/>
        <v>17150.067628331315</v>
      </c>
      <c r="AR20" s="1">
        <f t="shared" si="30"/>
        <v>5797.1837729291565</v>
      </c>
      <c r="AT20" s="1">
        <f t="shared" si="31"/>
        <v>322.8870282027699</v>
      </c>
      <c r="AU20" s="1">
        <f t="shared" si="32"/>
        <v>12300.780443634178</v>
      </c>
      <c r="AV20" s="1">
        <f t="shared" si="33"/>
        <v>4849.2871846971375</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106.73335999999999</v>
      </c>
      <c r="Z21" s="1">
        <f t="shared" si="15"/>
        <v>362.64161999999999</v>
      </c>
      <c r="AA21" s="1">
        <f t="shared" si="16"/>
        <v>126.02034799999998</v>
      </c>
      <c r="AB21" s="1">
        <f t="shared" si="17"/>
        <v>323.74345599999998</v>
      </c>
      <c r="AC21" s="1">
        <f t="shared" si="18"/>
        <v>41.344042347069497</v>
      </c>
      <c r="AD21" s="1">
        <f t="shared" si="19"/>
        <v>90.324969742381782</v>
      </c>
      <c r="AE21" s="1">
        <f t="shared" si="20"/>
        <v>109.61195774238178</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301.67079657830715</v>
      </c>
      <c r="AN21" s="1">
        <f t="shared" si="1"/>
        <v>12472.290188607718</v>
      </c>
      <c r="AO21" s="1">
        <f t="shared" si="27"/>
        <v>5050.7013330847622</v>
      </c>
      <c r="AP21" s="1">
        <f t="shared" si="28"/>
        <v>13548.695648704845</v>
      </c>
      <c r="AQ21" s="1">
        <f t="shared" si="29"/>
        <v>18599.396981789607</v>
      </c>
      <c r="AR21" s="1">
        <f t="shared" si="30"/>
        <v>6127.1067931818889</v>
      </c>
      <c r="AT21" s="1">
        <f t="shared" si="31"/>
        <v>327.65553430250725</v>
      </c>
      <c r="AU21" s="1">
        <f t="shared" si="32"/>
        <v>13546.604285454541</v>
      </c>
      <c r="AV21" s="1">
        <f t="shared" si="33"/>
        <v>5052.7926963350656</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112.50557000000001</v>
      </c>
      <c r="Z22" s="1">
        <f t="shared" si="15"/>
        <v>361.01655</v>
      </c>
      <c r="AA22" s="1">
        <f t="shared" si="16"/>
        <v>131.11069000000001</v>
      </c>
      <c r="AB22" s="1">
        <f t="shared" si="17"/>
        <v>321.78728199999995</v>
      </c>
      <c r="AC22" s="1">
        <f t="shared" si="18"/>
        <v>44.552480446388628</v>
      </c>
      <c r="AD22" s="1">
        <f t="shared" si="19"/>
        <v>98.652260000341442</v>
      </c>
      <c r="AE22" s="1">
        <f t="shared" si="20"/>
        <v>117.25738000034144</v>
      </c>
      <c r="AF22" s="1">
        <f t="shared" si="21"/>
        <v>1.5081860629728174</v>
      </c>
      <c r="AG22" s="1">
        <f t="shared" si="22"/>
        <v>3.8633407621896225</v>
      </c>
      <c r="AH22" s="1">
        <f t="shared" si="23"/>
        <v>76.596445415790399</v>
      </c>
      <c r="AI22" s="1">
        <f t="shared" si="24"/>
        <v>43.418015023262697</v>
      </c>
      <c r="AJ22" s="1">
        <f t="shared" si="25"/>
        <v>1</v>
      </c>
      <c r="AK22" s="1">
        <v>2.7</v>
      </c>
      <c r="AM22" s="1">
        <f t="shared" si="26"/>
        <v>305.61230559746951</v>
      </c>
      <c r="AN22" s="1">
        <f t="shared" si="1"/>
        <v>13615.786269307007</v>
      </c>
      <c r="AO22" s="1">
        <f t="shared" si="27"/>
        <v>5516.3384224390929</v>
      </c>
      <c r="AP22" s="1">
        <f t="shared" si="28"/>
        <v>14493.715712322208</v>
      </c>
      <c r="AQ22" s="1">
        <f t="shared" si="29"/>
        <v>20010.0541347613</v>
      </c>
      <c r="AR22" s="1">
        <f t="shared" si="30"/>
        <v>6394.2678654542924</v>
      </c>
      <c r="AT22" s="1">
        <f t="shared" si="31"/>
        <v>332.78324191772174</v>
      </c>
      <c r="AU22" s="1">
        <f t="shared" si="32"/>
        <v>14826.318878425114</v>
      </c>
      <c r="AV22" s="1">
        <f t="shared" si="33"/>
        <v>5183.7352563361856</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118.21176</v>
      </c>
      <c r="Z23" s="1">
        <f t="shared" si="15"/>
        <v>359.24790000000007</v>
      </c>
      <c r="AA23" s="1">
        <f t="shared" si="16"/>
        <v>136.13002</v>
      </c>
      <c r="AB23" s="1">
        <f t="shared" si="17"/>
        <v>319.69977600000004</v>
      </c>
      <c r="AC23" s="1">
        <f t="shared" si="18"/>
        <v>47.647197533175252</v>
      </c>
      <c r="AD23" s="1">
        <f t="shared" si="19"/>
        <v>106.91462626873221</v>
      </c>
      <c r="AE23" s="1">
        <f t="shared" si="20"/>
        <v>124.83288626873221</v>
      </c>
      <c r="AF23" s="1">
        <f t="shared" si="21"/>
        <v>1.4426383680132306</v>
      </c>
      <c r="AG23" s="1">
        <f t="shared" si="22"/>
        <v>-0.58776309617222466</v>
      </c>
      <c r="AH23" s="1">
        <f t="shared" si="23"/>
        <v>80.902184072398512</v>
      </c>
      <c r="AI23" s="1">
        <f t="shared" si="24"/>
        <v>46.141138479306385</v>
      </c>
      <c r="AJ23" s="1">
        <f t="shared" si="25"/>
        <v>1</v>
      </c>
      <c r="AM23" s="1">
        <f t="shared" si="26"/>
        <v>309.82859877825501</v>
      </c>
      <c r="AN23" s="1">
        <f t="shared" si="1"/>
        <v>14762.464447414417</v>
      </c>
      <c r="AO23" s="1">
        <f t="shared" si="27"/>
        <v>5978.3451570686993</v>
      </c>
      <c r="AP23" s="1">
        <f t="shared" si="28"/>
        <v>15430.093740132916</v>
      </c>
      <c r="AQ23" s="1">
        <f t="shared" si="29"/>
        <v>21408.438897201617</v>
      </c>
      <c r="AR23" s="1">
        <f t="shared" si="30"/>
        <v>6645.9744497871998</v>
      </c>
      <c r="AT23" s="1">
        <f t="shared" si="31"/>
        <v>338.26843008955672</v>
      </c>
      <c r="AU23" s="1">
        <f t="shared" si="32"/>
        <v>16117.542707714192</v>
      </c>
      <c r="AV23" s="1">
        <f t="shared" si="33"/>
        <v>5290.8961894874246</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123.86060000000001</v>
      </c>
      <c r="Z24" s="1">
        <f t="shared" si="15"/>
        <v>357.33070000000004</v>
      </c>
      <c r="AA24" s="1">
        <f t="shared" si="16"/>
        <v>141.08578</v>
      </c>
      <c r="AB24" s="1">
        <f t="shared" si="17"/>
        <v>317.47595999999999</v>
      </c>
      <c r="AC24" s="1">
        <f t="shared" si="18"/>
        <v>50.650849537725847</v>
      </c>
      <c r="AD24" s="1">
        <f t="shared" si="19"/>
        <v>114.97899870670935</v>
      </c>
      <c r="AE24" s="1">
        <f t="shared" si="20"/>
        <v>132.20417870670934</v>
      </c>
      <c r="AF24" s="1">
        <f t="shared" si="21"/>
        <v>1.378144598530697</v>
      </c>
      <c r="AG24" s="1">
        <f t="shared" si="22"/>
        <v>-4.9656569430887885</v>
      </c>
      <c r="AH24" s="1">
        <f t="shared" si="23"/>
        <v>84.822597012121761</v>
      </c>
      <c r="AI24" s="1">
        <f t="shared" si="24"/>
        <v>48.721268438212526</v>
      </c>
      <c r="AJ24" s="1">
        <f t="shared" si="25"/>
        <v>1</v>
      </c>
      <c r="AK24" s="1" t="s">
        <v>48</v>
      </c>
      <c r="AM24" s="1">
        <f t="shared" si="26"/>
        <v>314.31317837466304</v>
      </c>
      <c r="AN24" s="1">
        <f t="shared" si="1"/>
        <v>15920.229505579444</v>
      </c>
      <c r="AO24" s="1">
        <f t="shared" si="27"/>
        <v>6429.280670683067</v>
      </c>
      <c r="AP24" s="1">
        <f t="shared" si="28"/>
        <v>16341.229713221517</v>
      </c>
      <c r="AQ24" s="1">
        <f t="shared" si="29"/>
        <v>22770.510383904584</v>
      </c>
      <c r="AR24" s="1">
        <f t="shared" si="30"/>
        <v>6850.2808783251403</v>
      </c>
      <c r="AT24" s="1">
        <f t="shared" si="31"/>
        <v>344.1026455729513</v>
      </c>
      <c r="AU24" s="1">
        <f t="shared" si="32"/>
        <v>17429.091326448961</v>
      </c>
      <c r="AV24" s="1">
        <f t="shared" si="33"/>
        <v>5341.4190574556233</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129.45374000000001</v>
      </c>
      <c r="Z25" s="1">
        <f t="shared" si="15"/>
        <v>355.27527000000003</v>
      </c>
      <c r="AA25" s="1">
        <f t="shared" si="16"/>
        <v>145.98023799999999</v>
      </c>
      <c r="AB25" s="1">
        <f t="shared" si="17"/>
        <v>315.12554399999999</v>
      </c>
      <c r="AC25" s="1">
        <f t="shared" si="18"/>
        <v>53.359874672889738</v>
      </c>
      <c r="AD25" s="1">
        <f t="shared" si="19"/>
        <v>122.88365250971876</v>
      </c>
      <c r="AE25" s="1">
        <f t="shared" si="20"/>
        <v>139.41015050971873</v>
      </c>
      <c r="AF25" s="1">
        <f t="shared" si="21"/>
        <v>1.3152235988706549</v>
      </c>
      <c r="AG25" s="1">
        <f t="shared" si="22"/>
        <v>-9.2313196164826223</v>
      </c>
      <c r="AH25" s="1">
        <f t="shared" si="23"/>
        <v>88.393520294824441</v>
      </c>
      <c r="AI25" s="1">
        <f t="shared" si="24"/>
        <v>50.966574914867607</v>
      </c>
      <c r="AJ25" s="1">
        <f t="shared" si="25"/>
        <v>1</v>
      </c>
      <c r="AK25" s="1" t="s">
        <v>35</v>
      </c>
      <c r="AM25" s="1">
        <f t="shared" si="26"/>
        <v>319.04088823434074</v>
      </c>
      <c r="AN25" s="1">
        <f t="shared" si="1"/>
        <v>17023.981811711845</v>
      </c>
      <c r="AO25" s="1">
        <f t="shared" si="27"/>
        <v>6871.2851973859442</v>
      </c>
      <c r="AP25" s="1">
        <f t="shared" si="28"/>
        <v>17231.931063904296</v>
      </c>
      <c r="AQ25" s="1">
        <f t="shared" si="29"/>
        <v>24103.216261290239</v>
      </c>
      <c r="AR25" s="1">
        <f t="shared" si="30"/>
        <v>7079.2344495783946</v>
      </c>
      <c r="AT25" s="1">
        <f t="shared" si="31"/>
        <v>350.25316146220467</v>
      </c>
      <c r="AU25" s="1">
        <f t="shared" si="32"/>
        <v>18689.464799406654</v>
      </c>
      <c r="AV25" s="1">
        <f t="shared" si="33"/>
        <v>5413.7514618835849</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134.98053999999999</v>
      </c>
      <c r="Z26" s="1">
        <f t="shared" si="15"/>
        <v>353.08190999999999</v>
      </c>
      <c r="AA26" s="1">
        <f t="shared" si="16"/>
        <v>150.80397399999998</v>
      </c>
      <c r="AB26" s="1">
        <f t="shared" si="17"/>
        <v>312.65006399999999</v>
      </c>
      <c r="AC26" s="1">
        <f t="shared" si="18"/>
        <v>55.859347088261046</v>
      </c>
      <c r="AD26" s="1">
        <f t="shared" si="19"/>
        <v>130.52942577227657</v>
      </c>
      <c r="AE26" s="1">
        <f t="shared" si="20"/>
        <v>146.35285977227656</v>
      </c>
      <c r="AF26" s="1">
        <f t="shared" si="21"/>
        <v>1.2549296461169923</v>
      </c>
      <c r="AG26" s="1">
        <f t="shared" si="22"/>
        <v>-13.291216596313589</v>
      </c>
      <c r="AH26" s="1">
        <f t="shared" si="23"/>
        <v>91.653009875991131</v>
      </c>
      <c r="AI26" s="1">
        <f t="shared" si="24"/>
        <v>52.966747625819394</v>
      </c>
      <c r="AJ26" s="1">
        <f t="shared" si="25"/>
        <v>1</v>
      </c>
      <c r="AK26" s="1">
        <v>40</v>
      </c>
      <c r="AM26" s="1">
        <f t="shared" si="26"/>
        <v>324.00069272130884</v>
      </c>
      <c r="AN26" s="1">
        <f t="shared" si="1"/>
        <v>18098.467151556604</v>
      </c>
      <c r="AO26" s="1">
        <f t="shared" si="27"/>
        <v>7298.8139009083889</v>
      </c>
      <c r="AP26" s="1">
        <f t="shared" si="28"/>
        <v>18090.091585012018</v>
      </c>
      <c r="AQ26" s="1">
        <f t="shared" si="29"/>
        <v>25388.905485920408</v>
      </c>
      <c r="AR26" s="1">
        <f t="shared" si="30"/>
        <v>7290.4383343638037</v>
      </c>
      <c r="AT26" s="1">
        <f t="shared" si="31"/>
        <v>356.70562094261078</v>
      </c>
      <c r="AU26" s="1">
        <f t="shared" si="32"/>
        <v>19925.343088566973</v>
      </c>
      <c r="AV26" s="1">
        <f t="shared" si="33"/>
        <v>5463.5623973534348</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140.44866999999999</v>
      </c>
      <c r="Z27" s="1">
        <f t="shared" si="15"/>
        <v>350.74765000000002</v>
      </c>
      <c r="AA27" s="1">
        <f t="shared" si="16"/>
        <v>155.56342999999998</v>
      </c>
      <c r="AB27" s="1">
        <f t="shared" si="17"/>
        <v>310.04654199999999</v>
      </c>
      <c r="AC27" s="1">
        <f t="shared" si="18"/>
        <v>58.411791783843817</v>
      </c>
      <c r="AD27" s="1">
        <f t="shared" si="19"/>
        <v>138.14776577914455</v>
      </c>
      <c r="AE27" s="1">
        <f t="shared" si="20"/>
        <v>153.26252577914454</v>
      </c>
      <c r="AF27" s="1">
        <f t="shared" si="21"/>
        <v>1.1935480861887537</v>
      </c>
      <c r="AG27" s="1">
        <f t="shared" si="22"/>
        <v>-17.440050092557414</v>
      </c>
      <c r="AH27" s="1">
        <f t="shared" si="23"/>
        <v>94.533410633922458</v>
      </c>
      <c r="AI27" s="1">
        <f t="shared" si="24"/>
        <v>54.974831897831855</v>
      </c>
      <c r="AJ27" s="1">
        <f t="shared" si="25"/>
        <v>1</v>
      </c>
      <c r="AK27" s="1" t="s">
        <v>36</v>
      </c>
      <c r="AM27" s="1">
        <f t="shared" si="26"/>
        <v>329.19010171794559</v>
      </c>
      <c r="AN27" s="1">
        <f t="shared" si="1"/>
        <v>19228.583678851006</v>
      </c>
      <c r="AO27" s="1">
        <f t="shared" si="27"/>
        <v>7724.8086190724262</v>
      </c>
      <c r="AP27" s="1">
        <f t="shared" si="28"/>
        <v>18944.167761456942</v>
      </c>
      <c r="AQ27" s="1">
        <f t="shared" si="29"/>
        <v>26668.97638052937</v>
      </c>
      <c r="AR27" s="1">
        <f t="shared" si="30"/>
        <v>7440.3927016783637</v>
      </c>
      <c r="AT27" s="1">
        <f t="shared" si="31"/>
        <v>363.45678449472967</v>
      </c>
      <c r="AU27" s="1">
        <f t="shared" si="32"/>
        <v>21230.162018331543</v>
      </c>
      <c r="AV27" s="1">
        <f t="shared" si="33"/>
        <v>5438.814362197827</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145.86008000000001</v>
      </c>
      <c r="Z28" s="1">
        <f t="shared" si="15"/>
        <v>348.29445000000004</v>
      </c>
      <c r="AA28" s="1">
        <f t="shared" si="16"/>
        <v>160.26241000000002</v>
      </c>
      <c r="AB28" s="1">
        <f t="shared" si="17"/>
        <v>307.33510800000005</v>
      </c>
      <c r="AC28" s="1">
        <f t="shared" si="18"/>
        <v>60.617630350666808</v>
      </c>
      <c r="AD28" s="1">
        <f t="shared" si="19"/>
        <v>145.48593617818497</v>
      </c>
      <c r="AE28" s="1">
        <f t="shared" si="20"/>
        <v>159.88826617818498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334.56464452174504</v>
      </c>
      <c r="AN28" s="1">
        <f t="shared" si="1"/>
        <v>20280.515950021385</v>
      </c>
      <c r="AO28" s="1">
        <f t="shared" si="27"/>
        <v>8135.137093275569</v>
      </c>
      <c r="AP28" s="1">
        <f t="shared" si="28"/>
        <v>19763.149029220735</v>
      </c>
      <c r="AQ28" s="1">
        <f t="shared" si="29"/>
        <v>27898.286122496305</v>
      </c>
      <c r="AR28" s="1">
        <f t="shared" si="30"/>
        <v>7617.7701724749204</v>
      </c>
      <c r="AT28" s="1">
        <f t="shared" si="31"/>
        <v>370.44879794170004</v>
      </c>
      <c r="AU28" s="1">
        <f t="shared" si="32"/>
        <v>22455.728297478832</v>
      </c>
      <c r="AV28" s="1">
        <f t="shared" si="33"/>
        <v>5442.5578250174731</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151.20814999999999</v>
      </c>
      <c r="Z29" s="1">
        <f t="shared" si="15"/>
        <v>345.71132000000006</v>
      </c>
      <c r="AA29" s="1">
        <f t="shared" si="16"/>
        <v>164.89366800000002</v>
      </c>
      <c r="AB29" s="1">
        <f t="shared" si="17"/>
        <v>304.50660999999997</v>
      </c>
      <c r="AC29" s="1">
        <f t="shared" si="18"/>
        <v>62.787804079907602</v>
      </c>
      <c r="AD29" s="1">
        <f t="shared" si="19"/>
        <v>152.66437927220264</v>
      </c>
      <c r="AE29" s="1">
        <f t="shared" si="20"/>
        <v>166.34989727220267</v>
      </c>
      <c r="AF29" s="1">
        <f t="shared" si="21"/>
        <v>1.0800272981609251</v>
      </c>
      <c r="AG29" s="1">
        <f t="shared" si="22"/>
        <v>-25.021216032478506</v>
      </c>
      <c r="AH29" s="1">
        <f t="shared" si="23"/>
        <v>99.57573250900279</v>
      </c>
      <c r="AI29" s="1">
        <f t="shared" si="24"/>
        <v>58.197935875466278</v>
      </c>
      <c r="AJ29" s="1">
        <f t="shared" si="25"/>
        <v>1</v>
      </c>
      <c r="AM29" s="1">
        <f t="shared" si="26"/>
        <v>340.13087936891145</v>
      </c>
      <c r="AN29" s="1">
        <f t="shared" si="1"/>
        <v>21356.071015341899</v>
      </c>
      <c r="AO29" s="1">
        <f t="shared" si="27"/>
        <v>8536.5340957637545</v>
      </c>
      <c r="AP29" s="1">
        <f t="shared" si="28"/>
        <v>20561.845402227886</v>
      </c>
      <c r="AQ29" s="1">
        <f t="shared" si="29"/>
        <v>29098.379497991642</v>
      </c>
      <c r="AR29" s="1">
        <f t="shared" si="30"/>
        <v>7742.3084826497434</v>
      </c>
      <c r="AT29" s="1">
        <f t="shared" si="31"/>
        <v>377.69019322333571</v>
      </c>
      <c r="AU29" s="1">
        <f t="shared" si="32"/>
        <v>23714.337855009249</v>
      </c>
      <c r="AV29" s="1">
        <f t="shared" si="33"/>
        <v>5384.0416429823927</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156.49588</v>
      </c>
      <c r="Z30" s="1">
        <f t="shared" si="15"/>
        <v>343.00026000000003</v>
      </c>
      <c r="AA30" s="1">
        <f t="shared" si="16"/>
        <v>169.460204</v>
      </c>
      <c r="AB30" s="1">
        <f t="shared" si="17"/>
        <v>301.56304799999998</v>
      </c>
      <c r="AC30" s="1">
        <f t="shared" si="18"/>
        <v>64.701388232971397</v>
      </c>
      <c r="AD30" s="1">
        <f t="shared" si="19"/>
        <v>159.7398991521265</v>
      </c>
      <c r="AE30" s="1">
        <f t="shared" si="20"/>
        <v>172.7042231521265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345.88711208904823</v>
      </c>
      <c r="AN30" s="1">
        <f t="shared" si="1"/>
        <v>22379.376324054803</v>
      </c>
      <c r="AO30" s="1">
        <f t="shared" si="27"/>
        <v>8932.1759408894577</v>
      </c>
      <c r="AP30" s="1">
        <f t="shared" si="28"/>
        <v>21347.278206941752</v>
      </c>
      <c r="AQ30" s="1">
        <f t="shared" si="29"/>
        <v>30279.454147831209</v>
      </c>
      <c r="AR30" s="1">
        <f t="shared" si="30"/>
        <v>7900.0778237764061</v>
      </c>
      <c r="AT30" s="1">
        <f t="shared" si="31"/>
        <v>385.17876630803318</v>
      </c>
      <c r="AU30" s="1">
        <f t="shared" si="32"/>
        <v>24921.600897993016</v>
      </c>
      <c r="AV30" s="1">
        <f t="shared" si="33"/>
        <v>5357.8532498381937</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161.72227000000001</v>
      </c>
      <c r="Z31" s="1">
        <f t="shared" si="15"/>
        <v>340.16227000000003</v>
      </c>
      <c r="AA31" s="1">
        <f t="shared" si="16"/>
        <v>173.961018</v>
      </c>
      <c r="AB31" s="1">
        <f t="shared" si="17"/>
        <v>298.50542200000001</v>
      </c>
      <c r="AC31" s="1">
        <f t="shared" si="18"/>
        <v>66.597725497387941</v>
      </c>
      <c r="AD31" s="1">
        <f t="shared" si="19"/>
        <v>166.65267097107437</v>
      </c>
      <c r="AE31" s="1">
        <f t="shared" si="20"/>
        <v>178.89141897107436</v>
      </c>
      <c r="AF31" s="1">
        <f t="shared" si="21"/>
        <v>0.97231156781394135</v>
      </c>
      <c r="AG31" s="1">
        <f t="shared" si="22"/>
        <v>-32.134301305471737</v>
      </c>
      <c r="AH31" s="1">
        <f t="shared" si="23"/>
        <v>103.61285783662149</v>
      </c>
      <c r="AI31" s="1">
        <f t="shared" si="24"/>
        <v>60.788196617613274</v>
      </c>
      <c r="AJ31" s="1">
        <f t="shared" si="25"/>
        <v>1</v>
      </c>
      <c r="AK31" s="1" t="s">
        <v>35</v>
      </c>
      <c r="AM31" s="1">
        <f t="shared" si="26"/>
        <v>351.81224082271802</v>
      </c>
      <c r="AN31" s="1">
        <f t="shared" si="1"/>
        <v>23429.895040932315</v>
      </c>
      <c r="AO31" s="1">
        <f t="shared" si="27"/>
        <v>9318.7174026895664</v>
      </c>
      <c r="AP31" s="1">
        <f t="shared" si="28"/>
        <v>22112.05273333862</v>
      </c>
      <c r="AQ31" s="1">
        <f t="shared" si="29"/>
        <v>31430.770136028186</v>
      </c>
      <c r="AR31" s="1">
        <f t="shared" si="30"/>
        <v>8000.8750950958711</v>
      </c>
      <c r="AT31" s="1">
        <f t="shared" si="31"/>
        <v>392.88706472395836</v>
      </c>
      <c r="AU31" s="1">
        <f t="shared" si="32"/>
        <v>26165.384887960667</v>
      </c>
      <c r="AV31" s="1">
        <f t="shared" si="33"/>
        <v>5265.3852480675196</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166.88229999999999</v>
      </c>
      <c r="Z32" s="1">
        <f t="shared" si="15"/>
        <v>337.21364</v>
      </c>
      <c r="AA32" s="1">
        <f t="shared" si="16"/>
        <v>178.39293599999999</v>
      </c>
      <c r="AB32" s="1">
        <f t="shared" si="17"/>
        <v>295.34942000000001</v>
      </c>
      <c r="AC32" s="1">
        <f>AJ32*((AG32-Q32)^2+(AH32-R32)^2)^0.5</f>
        <v>68.314156786360883</v>
      </c>
      <c r="AD32" s="1">
        <f t="shared" si="19"/>
        <v>173.33713990046479</v>
      </c>
      <c r="AE32" s="1">
        <f t="shared" si="20"/>
        <v>184.8477759004648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357.87883527261204</v>
      </c>
      <c r="AN32" s="1">
        <f t="shared" si="1"/>
        <v>24448.190863333439</v>
      </c>
      <c r="AO32" s="1">
        <f t="shared" si="27"/>
        <v>9692.4928518142897</v>
      </c>
      <c r="AP32" s="1">
        <f t="shared" si="28"/>
        <v>22848.294187952855</v>
      </c>
      <c r="AQ32" s="1">
        <f t="shared" si="29"/>
        <v>32540.787039767143</v>
      </c>
      <c r="AR32" s="1">
        <f t="shared" si="30"/>
        <v>8092.5961764337044</v>
      </c>
      <c r="AT32" s="1">
        <f t="shared" si="31"/>
        <v>400.77940301568952</v>
      </c>
      <c r="AU32" s="1">
        <f t="shared" si="32"/>
        <v>27378.906974357931</v>
      </c>
      <c r="AV32" s="1">
        <f t="shared" si="33"/>
        <v>5161.880065409212</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171.98299000000003</v>
      </c>
      <c r="Z33" s="1">
        <f t="shared" si="15"/>
        <v>334.14308000000005</v>
      </c>
      <c r="AA33" s="1">
        <f t="shared" si="16"/>
        <v>182.76113200000003</v>
      </c>
      <c r="AB33" s="1">
        <f t="shared" si="17"/>
        <v>292.08435400000002</v>
      </c>
      <c r="AC33" s="1">
        <f t="shared" si="18"/>
        <v>69.890679599456348</v>
      </c>
      <c r="AD33" s="1">
        <f t="shared" si="19"/>
        <v>179.92081590651327</v>
      </c>
      <c r="AE33" s="1">
        <f t="shared" si="20"/>
        <v>190.69895790651327</v>
      </c>
      <c r="AF33" s="1">
        <f t="shared" si="21"/>
        <v>0.87347701938906197</v>
      </c>
      <c r="AG33" s="1">
        <f t="shared" si="22"/>
        <v>-38.538704771026232</v>
      </c>
      <c r="AH33" s="1">
        <f t="shared" si="23"/>
        <v>106.90345180565697</v>
      </c>
      <c r="AI33" s="1">
        <f t="shared" si="24"/>
        <v>62.835446267160897</v>
      </c>
      <c r="AJ33" s="1">
        <f t="shared" si="25"/>
        <v>1</v>
      </c>
      <c r="AK33" s="1" t="s">
        <v>36</v>
      </c>
      <c r="AM33" s="1">
        <f t="shared" si="26"/>
        <v>364.1015531787823</v>
      </c>
      <c r="AN33" s="1">
        <f t="shared" si="1"/>
        <v>25447.304994882692</v>
      </c>
      <c r="AO33" s="1">
        <f t="shared" si="27"/>
        <v>10060.632263044503</v>
      </c>
      <c r="AP33" s="1">
        <f t="shared" si="28"/>
        <v>23571.535390992485</v>
      </c>
      <c r="AQ33" s="1">
        <f t="shared" si="29"/>
        <v>33632.167654036988</v>
      </c>
      <c r="AR33" s="1">
        <f t="shared" si="30"/>
        <v>8184.8626591542961</v>
      </c>
      <c r="AT33" s="1">
        <f t="shared" si="31"/>
        <v>408.8748501755648</v>
      </c>
      <c r="AU33" s="1">
        <f t="shared" si="32"/>
        <v>28576.541149896118</v>
      </c>
      <c r="AV33" s="1">
        <f t="shared" si="33"/>
        <v>5055.6265041408697</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177.01766999999998</v>
      </c>
      <c r="Z34" s="1">
        <f t="shared" si="15"/>
        <v>330.95856000000003</v>
      </c>
      <c r="AA34" s="1">
        <f t="shared" si="16"/>
        <v>187.06016399999999</v>
      </c>
      <c r="AB34" s="1">
        <f t="shared" si="17"/>
        <v>288.71820200000002</v>
      </c>
      <c r="AC34" s="1">
        <f t="shared" si="18"/>
        <v>71.366504357766871</v>
      </c>
      <c r="AD34" s="1">
        <f t="shared" si="19"/>
        <v>186.390917705031</v>
      </c>
      <c r="AE34" s="1">
        <f t="shared" si="20"/>
        <v>196.43341170503101</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370.45607415234412</v>
      </c>
      <c r="AN34" s="1">
        <f t="shared" si="1"/>
        <v>26438.155030354472</v>
      </c>
      <c r="AO34" s="1">
        <f t="shared" si="27"/>
        <v>10422.420945312218</v>
      </c>
      <c r="AP34" s="1">
        <f t="shared" si="28"/>
        <v>24280.348287212066</v>
      </c>
      <c r="AQ34" s="1">
        <f t="shared" si="29"/>
        <v>34702.769232524282</v>
      </c>
      <c r="AR34" s="1">
        <f t="shared" si="30"/>
        <v>8264.6142021698106</v>
      </c>
      <c r="AT34" s="1">
        <f t="shared" si="31"/>
        <v>417.14176658467579</v>
      </c>
      <c r="AU34" s="1">
        <f t="shared" si="32"/>
        <v>29769.949702771835</v>
      </c>
      <c r="AV34" s="1">
        <f t="shared" si="33"/>
        <v>4932.8195297524471</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181.98734000000002</v>
      </c>
      <c r="Z35" s="1">
        <f t="shared" si="15"/>
        <v>327.66108000000003</v>
      </c>
      <c r="AA35" s="1">
        <f t="shared" si="16"/>
        <v>191.291032</v>
      </c>
      <c r="AB35" s="1">
        <f t="shared" si="17"/>
        <v>285.25196399999999</v>
      </c>
      <c r="AC35" s="1">
        <f t="shared" si="18"/>
        <v>72.805552977389738</v>
      </c>
      <c r="AD35" s="1">
        <f t="shared" si="19"/>
        <v>192.63200227905233</v>
      </c>
      <c r="AE35" s="1">
        <f t="shared" si="20"/>
        <v>201.93569427905231</v>
      </c>
      <c r="AF35" s="1">
        <f t="shared" si="21"/>
        <v>0.78130701466040176</v>
      </c>
      <c r="AG35" s="1">
        <f t="shared" si="22"/>
        <v>-44.40880289029343</v>
      </c>
      <c r="AH35" s="1">
        <f t="shared" si="23"/>
        <v>109.51492682371786</v>
      </c>
      <c r="AI35" s="1">
        <f t="shared" si="24"/>
        <v>64.502956158054033</v>
      </c>
      <c r="AJ35" s="1">
        <f t="shared" si="25"/>
        <v>1</v>
      </c>
      <c r="AM35" s="1">
        <f t="shared" si="26"/>
        <v>376.93576398560913</v>
      </c>
      <c r="AN35" s="1">
        <f t="shared" si="1"/>
        <v>27443.016733927139</v>
      </c>
      <c r="AO35" s="1">
        <f t="shared" si="27"/>
        <v>10771.403671437769</v>
      </c>
      <c r="AP35" s="1">
        <f t="shared" si="28"/>
        <v>24960.463427056544</v>
      </c>
      <c r="AQ35" s="1">
        <f t="shared" si="29"/>
        <v>35731.867098494316</v>
      </c>
      <c r="AR35" s="1">
        <f t="shared" si="30"/>
        <v>8288.8503645671772</v>
      </c>
      <c r="AT35" s="1">
        <f t="shared" si="31"/>
        <v>425.57152146807857</v>
      </c>
      <c r="AU35" s="1">
        <f t="shared" si="32"/>
        <v>30983.96995191255</v>
      </c>
      <c r="AV35" s="1">
        <f t="shared" si="33"/>
        <v>4747.8971465817667</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186.893</v>
      </c>
      <c r="Z36" s="1">
        <f t="shared" si="15"/>
        <v>324.25363999999996</v>
      </c>
      <c r="AA36" s="1">
        <f t="shared" si="16"/>
        <v>195.454736</v>
      </c>
      <c r="AB36" s="1">
        <f t="shared" si="17"/>
        <v>281.68864000000002</v>
      </c>
      <c r="AC36" s="1">
        <f t="shared" si="18"/>
        <v>73.9974230454457</v>
      </c>
      <c r="AD36" s="1">
        <f t="shared" si="19"/>
        <v>198.82720211688539</v>
      </c>
      <c r="AE36" s="1">
        <f t="shared" si="20"/>
        <v>207.38893811688538</v>
      </c>
      <c r="AF36" s="1">
        <f t="shared" si="21"/>
        <v>0.73795003879339216</v>
      </c>
      <c r="AG36" s="1">
        <f t="shared" si="22"/>
        <v>-47.122692110785884</v>
      </c>
      <c r="AH36" s="1">
        <f t="shared" si="23"/>
        <v>110.61685448804859</v>
      </c>
      <c r="AI36" s="1">
        <f t="shared" si="24"/>
        <v>65.095228621734051</v>
      </c>
      <c r="AJ36" s="1">
        <f t="shared" si="25"/>
        <v>1</v>
      </c>
      <c r="AK36" s="1" t="s">
        <v>165</v>
      </c>
      <c r="AL36" s="1">
        <f>SUM(AR11:AR89)</f>
        <v>579569.88722722512</v>
      </c>
      <c r="AM36" s="1">
        <f t="shared" si="26"/>
        <v>383.53984754404962</v>
      </c>
      <c r="AN36" s="1">
        <f t="shared" si="1"/>
        <v>28380.960353502789</v>
      </c>
      <c r="AO36" s="1">
        <f t="shared" si="27"/>
        <v>11117.820660769881</v>
      </c>
      <c r="AP36" s="1">
        <f t="shared" si="28"/>
        <v>25634.517084875741</v>
      </c>
      <c r="AQ36" s="1">
        <f t="shared" si="29"/>
        <v>36752.337745645622</v>
      </c>
      <c r="AR36" s="1">
        <f t="shared" si="30"/>
        <v>8371.3773921428328</v>
      </c>
      <c r="AT36" s="1">
        <f t="shared" si="31"/>
        <v>434.16310641422297</v>
      </c>
      <c r="AU36" s="1">
        <f t="shared" si="32"/>
        <v>32126.951056058115</v>
      </c>
      <c r="AV36" s="1">
        <f t="shared" si="33"/>
        <v>4625.3866895875071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191.72598000000002</v>
      </c>
      <c r="Z37" s="1">
        <f t="shared" si="15"/>
        <v>320.74321000000003</v>
      </c>
      <c r="AA37" s="1">
        <f t="shared" si="16"/>
        <v>199.54383399999998</v>
      </c>
      <c r="AB37" s="1">
        <f t="shared" si="17"/>
        <v>278.03520799999995</v>
      </c>
      <c r="AC37" s="1">
        <f t="shared" si="18"/>
        <v>75.188037278621223</v>
      </c>
      <c r="AD37" s="1">
        <f t="shared" si="19"/>
        <v>204.84568229714711</v>
      </c>
      <c r="AE37" s="1">
        <f t="shared" si="20"/>
        <v>212.66353629714706</v>
      </c>
      <c r="AF37" s="1">
        <f t="shared" si="21"/>
        <v>0.69629717620196996</v>
      </c>
      <c r="AG37" s="1">
        <f t="shared" si="22"/>
        <v>-49.704258975796655</v>
      </c>
      <c r="AH37" s="1">
        <f t="shared" si="23"/>
        <v>111.59297738160777</v>
      </c>
      <c r="AI37" s="1">
        <f t="shared" si="24"/>
        <v>65.687222215877043</v>
      </c>
      <c r="AJ37" s="1">
        <f t="shared" si="25"/>
        <v>1</v>
      </c>
      <c r="AK37" s="1" t="s">
        <v>166</v>
      </c>
      <c r="AL37" s="1">
        <f>SUM(AV11:AV89)</f>
        <v>82290.785984395829</v>
      </c>
      <c r="AM37" s="1">
        <f t="shared" si="26"/>
        <v>390.23534884182897</v>
      </c>
      <c r="AN37" s="1">
        <f t="shared" si="1"/>
        <v>29341.029956155195</v>
      </c>
      <c r="AO37" s="1">
        <f t="shared" si="27"/>
        <v>11454.356017009575</v>
      </c>
      <c r="AP37" s="1">
        <f t="shared" si="28"/>
        <v>26286.489067545164</v>
      </c>
      <c r="AQ37" s="1">
        <f t="shared" si="29"/>
        <v>37740.845084554741</v>
      </c>
      <c r="AR37" s="1">
        <f t="shared" si="30"/>
        <v>8399.8151283995467</v>
      </c>
      <c r="AT37" s="1">
        <f t="shared" si="31"/>
        <v>442.87362130214706</v>
      </c>
      <c r="AU37" s="1">
        <f t="shared" si="32"/>
        <v>33298.798348183809</v>
      </c>
      <c r="AV37" s="1">
        <f t="shared" si="33"/>
        <v>4442.0467363709322</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196.48863000000003</v>
      </c>
      <c r="Z38" s="1">
        <f t="shared" si="15"/>
        <v>317.12446999999997</v>
      </c>
      <c r="AA38" s="1">
        <f t="shared" si="16"/>
        <v>203.56005800000003</v>
      </c>
      <c r="AB38" s="1">
        <f t="shared" si="17"/>
        <v>274.28695800000003</v>
      </c>
      <c r="AC38" s="1">
        <f t="shared" si="18"/>
        <v>76.288455421905184</v>
      </c>
      <c r="AD38" s="1">
        <f t="shared" si="19"/>
        <v>210.72497677393591</v>
      </c>
      <c r="AE38" s="1">
        <f t="shared" si="20"/>
        <v>217.7964047739359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397.03689919132324</v>
      </c>
      <c r="AN38" s="1">
        <f t="shared" si="1"/>
        <v>30289.331784808724</v>
      </c>
      <c r="AO38" s="1">
        <f t="shared" si="27"/>
        <v>11783.108526268174</v>
      </c>
      <c r="AP38" s="1">
        <f t="shared" si="28"/>
        <v>26920.942408487128</v>
      </c>
      <c r="AQ38" s="1">
        <f t="shared" si="29"/>
        <v>38704.050934755302</v>
      </c>
      <c r="AR38" s="1">
        <f t="shared" si="30"/>
        <v>8414.7191499465771</v>
      </c>
      <c r="AT38" s="1">
        <f t="shared" si="31"/>
        <v>451.7221007430943</v>
      </c>
      <c r="AU38" s="1">
        <f t="shared" si="32"/>
        <v>34461.181345628909</v>
      </c>
      <c r="AV38" s="1">
        <f t="shared" si="33"/>
        <v>4242.8695891263924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201.18657000000002</v>
      </c>
      <c r="Z39" s="1">
        <f t="shared" si="15"/>
        <v>313.41341000000011</v>
      </c>
      <c r="AA39" s="1">
        <f t="shared" si="16"/>
        <v>207.50965400000001</v>
      </c>
      <c r="AB39" s="1">
        <f t="shared" si="17"/>
        <v>270.45804200000003</v>
      </c>
      <c r="AC39" s="1">
        <f t="shared" si="18"/>
        <v>77.245413870446569</v>
      </c>
      <c r="AD39" s="1">
        <f t="shared" si="19"/>
        <v>216.46584615918502</v>
      </c>
      <c r="AE39" s="1">
        <f t="shared" si="20"/>
        <v>222.78893015918501</v>
      </c>
      <c r="AF39" s="1">
        <f t="shared" si="21"/>
        <v>0.6186245953764048</v>
      </c>
      <c r="AG39" s="1">
        <f t="shared" si="22"/>
        <v>-54.411673189264683</v>
      </c>
      <c r="AH39" s="1">
        <f t="shared" si="23"/>
        <v>113.26090990142777</v>
      </c>
      <c r="AI39" s="1">
        <f t="shared" si="24"/>
        <v>66.599620619766227</v>
      </c>
      <c r="AJ39" s="1">
        <f t="shared" si="25"/>
        <v>1</v>
      </c>
      <c r="AK39" s="2">
        <v>307</v>
      </c>
      <c r="AM39" s="1">
        <f t="shared" si="26"/>
        <v>403.91615342043963</v>
      </c>
      <c r="AN39" s="1">
        <f t="shared" si="1"/>
        <v>31200.67043992065</v>
      </c>
      <c r="AO39" s="1">
        <f t="shared" si="27"/>
        <v>12104.120719683149</v>
      </c>
      <c r="AP39" s="1">
        <f t="shared" si="28"/>
        <v>27538.048501256228</v>
      </c>
      <c r="AQ39" s="1">
        <f t="shared" si="29"/>
        <v>39642.16922093938</v>
      </c>
      <c r="AR39" s="1">
        <f t="shared" si="30"/>
        <v>8441.4987810187304</v>
      </c>
      <c r="AT39" s="1">
        <f t="shared" si="31"/>
        <v>460.67166907495425</v>
      </c>
      <c r="AU39" s="1">
        <f t="shared" si="32"/>
        <v>35584.773736084244</v>
      </c>
      <c r="AV39" s="1">
        <f t="shared" si="33"/>
        <v>4057.3954848551366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205.80721000000003</v>
      </c>
      <c r="Z40" s="1">
        <f t="shared" si="15"/>
        <v>309.58937000000003</v>
      </c>
      <c r="AA40" s="1">
        <f t="shared" si="16"/>
        <v>211.37939800000001</v>
      </c>
      <c r="AB40" s="1">
        <f t="shared" si="17"/>
        <v>266.530866</v>
      </c>
      <c r="AC40" s="1">
        <f t="shared" si="18"/>
        <v>78.149845721113337</v>
      </c>
      <c r="AD40" s="1">
        <f t="shared" si="19"/>
        <v>222.11597565370383</v>
      </c>
      <c r="AE40" s="1">
        <f t="shared" si="20"/>
        <v>227.68816365370381</v>
      </c>
      <c r="AF40" s="1">
        <f t="shared" si="21"/>
        <v>0.58175628256707235</v>
      </c>
      <c r="AG40" s="1">
        <f t="shared" si="22"/>
        <v>-56.605897278784639</v>
      </c>
      <c r="AH40" s="1">
        <f t="shared" si="23"/>
        <v>113.93482201713397</v>
      </c>
      <c r="AI40" s="1">
        <f t="shared" si="24"/>
        <v>66.959238115623208</v>
      </c>
      <c r="AJ40" s="1">
        <f t="shared" si="25"/>
        <v>1</v>
      </c>
      <c r="AM40" s="1">
        <f t="shared" si="26"/>
        <v>410.89578312554556</v>
      </c>
      <c r="AN40" s="1">
        <f t="shared" si="1"/>
        <v>32111.442058717432</v>
      </c>
      <c r="AO40" s="1">
        <f t="shared" si="27"/>
        <v>12420.059010628158</v>
      </c>
      <c r="AP40" s="1">
        <f t="shared" si="28"/>
        <v>28143.623156579717</v>
      </c>
      <c r="AQ40" s="1">
        <f t="shared" si="29"/>
        <v>40563.682167207873</v>
      </c>
      <c r="AR40" s="1">
        <f t="shared" si="30"/>
        <v>8452.2401084904413</v>
      </c>
      <c r="AT40" s="1">
        <f t="shared" si="31"/>
        <v>469.75182091940042</v>
      </c>
      <c r="AU40" s="1">
        <f t="shared" si="32"/>
        <v>36711.032332063201</v>
      </c>
      <c r="AV40" s="1">
        <f t="shared" si="33"/>
        <v>3852.6498351446717</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210.35682</v>
      </c>
      <c r="Z41" s="1">
        <f t="shared" si="15"/>
        <v>305.67466000000007</v>
      </c>
      <c r="AA41" s="1">
        <f t="shared" si="16"/>
        <v>215.17680399999998</v>
      </c>
      <c r="AB41" s="1">
        <f t="shared" si="17"/>
        <v>262.52529200000004</v>
      </c>
      <c r="AC41" s="1">
        <f t="shared" si="18"/>
        <v>78.970374970234531</v>
      </c>
      <c r="AD41" s="1">
        <f t="shared" si="19"/>
        <v>227.64459699351391</v>
      </c>
      <c r="AE41" s="1">
        <f t="shared" si="20"/>
        <v>232.46458099351389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417.93979330011649</v>
      </c>
      <c r="AN41" s="1">
        <f t="shared" si="1"/>
        <v>33004.862191892513</v>
      </c>
      <c r="AO41" s="1">
        <f t="shared" si="27"/>
        <v>12729.202930086318</v>
      </c>
      <c r="AP41" s="1">
        <f t="shared" si="28"/>
        <v>28734.016998284282</v>
      </c>
      <c r="AQ41" s="1">
        <f t="shared" si="29"/>
        <v>41463.2199283706</v>
      </c>
      <c r="AR41" s="1">
        <f t="shared" si="30"/>
        <v>8458.3577364780867</v>
      </c>
      <c r="AT41" s="1">
        <f t="shared" si="31"/>
        <v>478.91572855939131</v>
      </c>
      <c r="AU41" s="1">
        <f t="shared" si="32"/>
        <v>37820.154663478192</v>
      </c>
      <c r="AV41" s="1">
        <f t="shared" si="33"/>
        <v>3643.0652648924079</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214.83575000000002</v>
      </c>
      <c r="Z42" s="1">
        <f t="shared" si="15"/>
        <v>301.66296</v>
      </c>
      <c r="AA42" s="1">
        <f t="shared" si="16"/>
        <v>218.90160400000002</v>
      </c>
      <c r="AB42" s="1">
        <f t="shared" si="17"/>
        <v>258.43561</v>
      </c>
      <c r="AC42" s="1">
        <f t="shared" si="18"/>
        <v>79.71365648896122</v>
      </c>
      <c r="AD42" s="1">
        <f t="shared" si="19"/>
        <v>232.96814073000198</v>
      </c>
      <c r="AE42" s="1">
        <f t="shared" si="20"/>
        <v>237.03399473000198</v>
      </c>
      <c r="AF42" s="1">
        <f t="shared" si="21"/>
        <v>0.51368597098369262</v>
      </c>
      <c r="AG42" s="1">
        <f t="shared" si="22"/>
        <v>-60.540740014522456</v>
      </c>
      <c r="AH42" s="1">
        <f t="shared" si="23"/>
        <v>115.11443113701807</v>
      </c>
      <c r="AI42" s="1">
        <f t="shared" si="24"/>
        <v>67.496658745468423</v>
      </c>
      <c r="AJ42" s="1">
        <f t="shared" si="25"/>
        <v>1</v>
      </c>
      <c r="AK42" s="1">
        <v>5.4</v>
      </c>
      <c r="AM42" s="1">
        <f t="shared" si="26"/>
        <v>425.05470555912666</v>
      </c>
      <c r="AN42" s="1">
        <f t="shared" si="1"/>
        <v>33882.664787956775</v>
      </c>
      <c r="AO42" s="1">
        <f t="shared" si="27"/>
        <v>13026.879525199522</v>
      </c>
      <c r="AP42" s="1">
        <f t="shared" si="28"/>
        <v>29298.823952596631</v>
      </c>
      <c r="AQ42" s="1">
        <f t="shared" si="29"/>
        <v>42325.703477796153</v>
      </c>
      <c r="AR42" s="1">
        <f t="shared" si="30"/>
        <v>8443.0386898393772</v>
      </c>
      <c r="AT42" s="1">
        <f t="shared" si="31"/>
        <v>488.17187629233803</v>
      </c>
      <c r="AU42" s="1">
        <f t="shared" si="32"/>
        <v>38913.965254339106</v>
      </c>
      <c r="AV42" s="1">
        <f t="shared" si="33"/>
        <v>3411.7382234570468</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219.23035999999999</v>
      </c>
      <c r="Z43" s="1">
        <f t="shared" si="15"/>
        <v>297.55657000000002</v>
      </c>
      <c r="AA43" s="1">
        <f t="shared" si="16"/>
        <v>222.54137799999998</v>
      </c>
      <c r="AB43" s="1">
        <f t="shared" si="17"/>
        <v>254.26535600000003</v>
      </c>
      <c r="AC43" s="1">
        <f t="shared" si="18"/>
        <v>80.351773508688623</v>
      </c>
      <c r="AD43" s="1">
        <f t="shared" si="19"/>
        <v>238.31058125925017</v>
      </c>
      <c r="AE43" s="1">
        <f t="shared" si="20"/>
        <v>241.62159925925016</v>
      </c>
      <c r="AF43" s="1">
        <f t="shared" si="21"/>
        <v>0.48083725032345648</v>
      </c>
      <c r="AG43" s="1">
        <f t="shared" si="22"/>
        <v>-62.419378267329265</v>
      </c>
      <c r="AH43" s="1">
        <f t="shared" si="23"/>
        <v>115.54823732925144</v>
      </c>
      <c r="AI43" s="1">
        <f t="shared" si="24"/>
        <v>67.661842834944011</v>
      </c>
      <c r="AJ43" s="1">
        <f t="shared" si="25"/>
        <v>1</v>
      </c>
      <c r="AM43" s="1">
        <f t="shared" si="26"/>
        <v>432.23335392619657</v>
      </c>
      <c r="AN43" s="1">
        <f t="shared" si="1"/>
        <v>34730.716557578598</v>
      </c>
      <c r="AO43" s="1">
        <f t="shared" si="27"/>
        <v>13325.612772273493</v>
      </c>
      <c r="AP43" s="1">
        <f t="shared" si="28"/>
        <v>29865.87939803888</v>
      </c>
      <c r="AQ43" s="1">
        <f t="shared" si="29"/>
        <v>43191.492170312369</v>
      </c>
      <c r="AR43" s="1">
        <f t="shared" si="30"/>
        <v>8460.7756127337707</v>
      </c>
      <c r="AT43" s="1">
        <f t="shared" si="31"/>
        <v>497.51094153862107</v>
      </c>
      <c r="AU43" s="1">
        <f t="shared" si="32"/>
        <v>39975.886492605707</v>
      </c>
      <c r="AV43" s="1">
        <f t="shared" si="33"/>
        <v>3215.6056777066624</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223.54762000000002</v>
      </c>
      <c r="Z44" s="1">
        <f t="shared" si="15"/>
        <v>293.36116000000004</v>
      </c>
      <c r="AA44" s="1">
        <f t="shared" si="16"/>
        <v>226.10310400000003</v>
      </c>
      <c r="AB44" s="1">
        <f t="shared" si="17"/>
        <v>250.01897200000002</v>
      </c>
      <c r="AC44" s="1">
        <f t="shared" si="18"/>
        <v>80.997663765873327</v>
      </c>
      <c r="AD44" s="1">
        <f t="shared" si="19"/>
        <v>243.39240743737631</v>
      </c>
      <c r="AE44" s="1">
        <f t="shared" si="20"/>
        <v>245.94789143737631</v>
      </c>
      <c r="AF44" s="1">
        <f t="shared" si="21"/>
        <v>0.45051097482168018</v>
      </c>
      <c r="AG44" s="1">
        <f t="shared" si="22"/>
        <v>-64.087186224989978</v>
      </c>
      <c r="AH44" s="1">
        <f t="shared" si="23"/>
        <v>115.98779293526705</v>
      </c>
      <c r="AI44" s="1">
        <f t="shared" si="24"/>
        <v>67.847119946591889</v>
      </c>
      <c r="AJ44" s="1">
        <f t="shared" si="25"/>
        <v>1</v>
      </c>
      <c r="AK44" s="1" t="s">
        <v>157</v>
      </c>
      <c r="AM44" s="1">
        <f t="shared" si="26"/>
        <v>439.45911737538256</v>
      </c>
      <c r="AN44" s="1">
        <f t="shared" si="1"/>
        <v>35595.161828018696</v>
      </c>
      <c r="AO44" s="1">
        <f t="shared" si="27"/>
        <v>13609.773246675772</v>
      </c>
      <c r="AP44" s="1">
        <f t="shared" si="28"/>
        <v>30400.635069008342</v>
      </c>
      <c r="AQ44" s="1">
        <f t="shared" si="29"/>
        <v>44010.408315684115</v>
      </c>
      <c r="AR44" s="1">
        <f>AQ44-AN44</f>
        <v>8415.2464876654194</v>
      </c>
      <c r="AT44" s="1">
        <f t="shared" si="31"/>
        <v>506.91130116839628</v>
      </c>
      <c r="AU44" s="1">
        <f t="shared" si="32"/>
        <v>41058.631131159113</v>
      </c>
      <c r="AV44" s="1">
        <f t="shared" si="33"/>
        <v>2951.7771845250027</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227.79385000000002</v>
      </c>
      <c r="Z45" s="1">
        <f t="shared" si="15"/>
        <v>289.08007999999995</v>
      </c>
      <c r="AA45" s="1">
        <f t="shared" si="16"/>
        <v>229.59249199999999</v>
      </c>
      <c r="AB45" s="1">
        <f t="shared" si="17"/>
        <v>245.69918999999999</v>
      </c>
      <c r="AC45" s="1">
        <f t="shared" si="18"/>
        <v>81.534178235196862</v>
      </c>
      <c r="AD45" s="1">
        <f t="shared" si="19"/>
        <v>248.3823986278413</v>
      </c>
      <c r="AE45" s="1">
        <f t="shared" si="20"/>
        <v>250.18104062784127</v>
      </c>
      <c r="AF45" s="1">
        <f t="shared" si="21"/>
        <v>0.4215587718575316</v>
      </c>
      <c r="AG45" s="1">
        <f t="shared" si="22"/>
        <v>-65.646260844709687</v>
      </c>
      <c r="AH45" s="1">
        <f t="shared" si="23"/>
        <v>116.38587343311185</v>
      </c>
      <c r="AI45" s="1">
        <f t="shared" si="24"/>
        <v>67.953107289297066</v>
      </c>
      <c r="AJ45" s="1">
        <f t="shared" si="25"/>
        <v>1</v>
      </c>
      <c r="AK45" s="2">
        <v>339.2</v>
      </c>
      <c r="AM45" s="1">
        <f t="shared" si="26"/>
        <v>446.73697554047135</v>
      </c>
      <c r="AN45" s="1">
        <f t="shared" si="1"/>
        <v>36424.332187969572</v>
      </c>
      <c r="AO45" s="1">
        <f t="shared" si="27"/>
        <v>13888.798584073002</v>
      </c>
      <c r="AP45" s="1">
        <f>$AL$5*AE45</f>
        <v>30923.877707844953</v>
      </c>
      <c r="AQ45" s="1">
        <f t="shared" si="29"/>
        <v>44812.676291917953</v>
      </c>
      <c r="AR45" s="1">
        <f t="shared" si="30"/>
        <v>8388.3441039483805</v>
      </c>
      <c r="AT45" s="1">
        <f t="shared" si="31"/>
        <v>516.37943343807899</v>
      </c>
      <c r="AU45" s="1">
        <f t="shared" si="32"/>
        <v>42102.572762930307</v>
      </c>
      <c r="AV45" s="1">
        <f t="shared" si="33"/>
        <v>2710.1035289876454</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231.95611000000005</v>
      </c>
      <c r="Z46" s="1">
        <f t="shared" si="15"/>
        <v>284.69898999999998</v>
      </c>
      <c r="AA46" s="1">
        <f>G46+$S$18*(J46-B46)+$S$20*(G46-D46)</f>
        <v>232.99658600000001</v>
      </c>
      <c r="AB46" s="1">
        <f t="shared" si="17"/>
        <v>241.29412600000001</v>
      </c>
      <c r="AC46" s="1">
        <f t="shared" si="18"/>
        <v>81.986771774195262</v>
      </c>
      <c r="AD46" s="1">
        <f t="shared" si="19"/>
        <v>253.35398412958179</v>
      </c>
      <c r="AE46" s="1">
        <f t="shared" si="20"/>
        <v>254.39446012958174</v>
      </c>
      <c r="AF46" s="1">
        <f t="shared" si="21"/>
        <v>0.39282806198145842</v>
      </c>
      <c r="AG46" s="1">
        <f t="shared" si="22"/>
        <v>-67.191950506026046</v>
      </c>
      <c r="AH46" s="1">
        <f t="shared" si="23"/>
        <v>116.67436036872657</v>
      </c>
      <c r="AI46" s="1">
        <f t="shared" si="24"/>
        <v>68.005391806696949</v>
      </c>
      <c r="AJ46" s="1">
        <f t="shared" si="25"/>
        <v>1</v>
      </c>
      <c r="AM46" s="1">
        <f t="shared" si="26"/>
        <v>454.07753384314458</v>
      </c>
      <c r="AN46" s="1">
        <f t="shared" si="1"/>
        <v>37228.351134987322</v>
      </c>
      <c r="AO46" s="1">
        <f t="shared" si="27"/>
        <v>14166.794730573825</v>
      </c>
      <c r="AP46" s="1">
        <f t="shared" si="28"/>
        <v>31444.681638777089</v>
      </c>
      <c r="AQ46" s="1">
        <f t="shared" si="29"/>
        <v>45611.476369350916</v>
      </c>
      <c r="AR46" s="1">
        <f t="shared" si="30"/>
        <v>8383.1252343635933</v>
      </c>
      <c r="AT46" s="1">
        <f t="shared" si="31"/>
        <v>525.92913547492526</v>
      </c>
      <c r="AU46" s="1">
        <f t="shared" si="32"/>
        <v>43119.231999582516</v>
      </c>
      <c r="AV46" s="1">
        <f t="shared" si="33"/>
        <v>2492.2443697683993</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236.03400000000002</v>
      </c>
      <c r="Z47" s="1">
        <f t="shared" si="15"/>
        <v>280.24616999999995</v>
      </c>
      <c r="AA47" s="1">
        <f t="shared" si="16"/>
        <v>236.31745800000002</v>
      </c>
      <c r="AB47" s="1">
        <f t="shared" si="17"/>
        <v>236.82961999999995</v>
      </c>
      <c r="AC47" s="1">
        <f t="shared" si="18"/>
        <v>82.455434728695479</v>
      </c>
      <c r="AD47" s="1">
        <f t="shared" si="19"/>
        <v>258.09568148434835</v>
      </c>
      <c r="AE47" s="1">
        <f t="shared" si="20"/>
        <v>258.37913948434834</v>
      </c>
      <c r="AF47" s="1">
        <f t="shared" si="21"/>
        <v>0.36612697245948123</v>
      </c>
      <c r="AG47" s="1">
        <f t="shared" si="22"/>
        <v>-68.571590646758125</v>
      </c>
      <c r="AH47" s="1">
        <f t="shared" si="23"/>
        <v>116.9684853194068</v>
      </c>
      <c r="AI47" s="1">
        <f t="shared" si="24"/>
        <v>68.086173824077918</v>
      </c>
      <c r="AJ47" s="1">
        <f t="shared" si="25"/>
        <v>1</v>
      </c>
      <c r="AK47" s="1" t="s">
        <v>158</v>
      </c>
      <c r="AM47" s="1">
        <f t="shared" si="26"/>
        <v>461.43359575907482</v>
      </c>
      <c r="AN47" s="1">
        <f t="shared" si="1"/>
        <v>38047.707736739649</v>
      </c>
      <c r="AO47" s="1">
        <f t="shared" si="27"/>
        <v>14431.936221560307</v>
      </c>
      <c r="AP47" s="1">
        <f t="shared" si="28"/>
        <v>31937.211915102369</v>
      </c>
      <c r="AQ47" s="1">
        <f t="shared" si="29"/>
        <v>46369.148136662676</v>
      </c>
      <c r="AR47" s="1">
        <f t="shared" si="30"/>
        <v>8321.4403999230271</v>
      </c>
      <c r="AT47" s="1">
        <f t="shared" si="31"/>
        <v>535.49900694316818</v>
      </c>
      <c r="AU47" s="1">
        <f t="shared" si="32"/>
        <v>44154.803414283655</v>
      </c>
      <c r="AV47" s="1">
        <f t="shared" si="33"/>
        <v>2214.3447223790208</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240.04085999999998</v>
      </c>
      <c r="Z48" s="1">
        <f t="shared" si="15"/>
        <v>275.70968000000005</v>
      </c>
      <c r="AA48" s="1">
        <f t="shared" si="16"/>
        <v>239.56599199999997</v>
      </c>
      <c r="AB48" s="1">
        <f t="shared" si="17"/>
        <v>232.29371600000002</v>
      </c>
      <c r="AC48" s="1">
        <f t="shared" si="18"/>
        <v>82.761168326595538</v>
      </c>
      <c r="AD48" s="1">
        <f>Y48-Q48</f>
        <v>262.77797411433733</v>
      </c>
      <c r="AE48" s="1">
        <f t="shared" si="20"/>
        <v>262.30310611433731</v>
      </c>
      <c r="AF48" s="1">
        <f t="shared" si="21"/>
        <v>0.34074174821308995</v>
      </c>
      <c r="AG48" s="1">
        <f t="shared" si="22"/>
        <v>-69.844378937761519</v>
      </c>
      <c r="AH48" s="1">
        <f t="shared" si="23"/>
        <v>117.2428989095541</v>
      </c>
      <c r="AI48" s="1">
        <f t="shared" si="24"/>
        <v>68.046429617128794</v>
      </c>
      <c r="AJ48" s="1">
        <f t="shared" si="25"/>
        <v>1</v>
      </c>
      <c r="AK48" s="1">
        <v>7.2</v>
      </c>
      <c r="AM48" s="1">
        <f t="shared" si="26"/>
        <v>468.83354443270571</v>
      </c>
      <c r="AN48" s="1">
        <f t="shared" si="1"/>
        <v>38801.211887949568</v>
      </c>
      <c r="AO48" s="1">
        <f t="shared" si="27"/>
        <v>14693.7559785514</v>
      </c>
      <c r="AP48" s="1">
        <f t="shared" si="28"/>
        <v>32422.237734368784</v>
      </c>
      <c r="AQ48" s="1">
        <f t="shared" si="29"/>
        <v>47115.993712920186</v>
      </c>
      <c r="AR48" s="1">
        <f t="shared" si="30"/>
        <v>8314.7818249706179</v>
      </c>
      <c r="AT48" s="1">
        <f t="shared" si="31"/>
        <v>545.12597290506176</v>
      </c>
      <c r="AU48" s="1">
        <f t="shared" si="32"/>
        <v>45115.262402794971</v>
      </c>
      <c r="AV48" s="1">
        <f t="shared" si="33"/>
        <v>2000.7313101252148</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243.94975999999997</v>
      </c>
      <c r="Z49" s="1">
        <f t="shared" si="15"/>
        <v>271.08180000000004</v>
      </c>
      <c r="AA49" s="1">
        <f t="shared" si="16"/>
        <v>242.71707999999998</v>
      </c>
      <c r="AB49" s="1">
        <f t="shared" si="17"/>
        <v>227.68177600000001</v>
      </c>
      <c r="AC49" s="1">
        <f t="shared" si="18"/>
        <v>83.044007025507781</v>
      </c>
      <c r="AD49" s="1">
        <f t="shared" si="19"/>
        <v>267.3985185123625</v>
      </c>
      <c r="AE49" s="1">
        <f t="shared" si="20"/>
        <v>266.16583851236254</v>
      </c>
      <c r="AF49" s="1">
        <f t="shared" si="21"/>
        <v>0.31554638981765071</v>
      </c>
      <c r="AG49" s="1">
        <f t="shared" si="22"/>
        <v>-71.107796453622768</v>
      </c>
      <c r="AH49" s="1">
        <f t="shared" si="23"/>
        <v>117.41902428520579</v>
      </c>
      <c r="AI49" s="1">
        <f t="shared" si="24"/>
        <v>68.006787935956112</v>
      </c>
      <c r="AJ49" s="1">
        <f t="shared" si="25"/>
        <v>1</v>
      </c>
      <c r="AM49" s="1">
        <f t="shared" si="26"/>
        <v>476.26817819428095</v>
      </c>
      <c r="AN49" s="1">
        <f t="shared" si="1"/>
        <v>39551.217935991663</v>
      </c>
      <c r="AO49" s="1">
        <f t="shared" si="27"/>
        <v>14952.122959655775</v>
      </c>
      <c r="AP49" s="1">
        <f t="shared" si="28"/>
        <v>32899.694635159089</v>
      </c>
      <c r="AQ49" s="1">
        <f t="shared" si="29"/>
        <v>47851.817594814864</v>
      </c>
      <c r="AR49" s="1">
        <f t="shared" si="30"/>
        <v>8300.599658823201</v>
      </c>
      <c r="AT49" s="1">
        <f t="shared" si="31"/>
        <v>554.79806244493568</v>
      </c>
      <c r="AU49" s="1">
        <f t="shared" si="32"/>
        <v>46072.654195415344</v>
      </c>
      <c r="AV49" s="1">
        <f t="shared" si="33"/>
        <v>1779.1633993995201</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247.77394000000004</v>
      </c>
      <c r="Z50" s="1">
        <f t="shared" si="15"/>
        <v>266.39150999999998</v>
      </c>
      <c r="AA50" s="1">
        <f t="shared" si="16"/>
        <v>245.78521400000002</v>
      </c>
      <c r="AB50" s="1">
        <f t="shared" si="17"/>
        <v>223.01910399999997</v>
      </c>
      <c r="AC50" s="1">
        <f t="shared" si="18"/>
        <v>83.409365314787252</v>
      </c>
      <c r="AD50" s="1">
        <f t="shared" si="19"/>
        <v>271.74094963810398</v>
      </c>
      <c r="AE50" s="1">
        <f t="shared" si="20"/>
        <v>269.752223638104</v>
      </c>
      <c r="AF50" s="1">
        <f t="shared" si="21"/>
        <v>0.292412499578453</v>
      </c>
      <c r="AG50" s="1">
        <f t="shared" si="22"/>
        <v>-72.19929604113436</v>
      </c>
      <c r="AH50" s="1">
        <f t="shared" si="23"/>
        <v>117.6300869104808</v>
      </c>
      <c r="AI50" s="1">
        <f t="shared" si="24"/>
        <v>68.04975217112613</v>
      </c>
      <c r="AJ50" s="1">
        <f t="shared" si="25"/>
        <v>1</v>
      </c>
      <c r="AM50" s="1">
        <f t="shared" si="26"/>
        <v>483.70144016895608</v>
      </c>
      <c r="AN50" s="1">
        <f t="shared" si="1"/>
        <v>40345.230126341165</v>
      </c>
      <c r="AO50" s="1">
        <f t="shared" si="27"/>
        <v>15194.938680913861</v>
      </c>
      <c r="AP50" s="1">
        <f t="shared" si="28"/>
        <v>33342.993355011487</v>
      </c>
      <c r="AQ50" s="1">
        <f>AO50+AP50</f>
        <v>48537.932035925347</v>
      </c>
      <c r="AR50" s="1">
        <f t="shared" si="30"/>
        <v>8192.7019095841824</v>
      </c>
      <c r="AT50" s="1">
        <f t="shared" si="31"/>
        <v>564.46836735813508</v>
      </c>
      <c r="AU50" s="1">
        <f t="shared" si="32"/>
        <v>47081.94826161622</v>
      </c>
      <c r="AV50" s="1">
        <f t="shared" si="33"/>
        <v>1455.9837743091266</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251.52111999999997</v>
      </c>
      <c r="Z51" s="1">
        <f>B51+$S$12*(G51-D51)+$S$14*(B51-J51)</f>
        <v>261.61288000000002</v>
      </c>
      <c r="AA51" s="1">
        <f t="shared" si="16"/>
        <v>248.77503199999998</v>
      </c>
      <c r="AB51" s="1">
        <f t="shared" si="17"/>
        <v>218.28159200000002</v>
      </c>
      <c r="AC51" s="1">
        <f t="shared" si="18"/>
        <v>83.538803350033973</v>
      </c>
      <c r="AD51" s="1">
        <f t="shared" si="19"/>
        <v>276.12091772066276</v>
      </c>
      <c r="AE51" s="1">
        <f t="shared" si="20"/>
        <v>273.37482972066277</v>
      </c>
      <c r="AF51" s="1">
        <f t="shared" si="21"/>
        <v>0.26987565104044631</v>
      </c>
      <c r="AG51" s="1">
        <f t="shared" si="22"/>
        <v>-73.243193769257147</v>
      </c>
      <c r="AH51" s="1">
        <f t="shared" si="23"/>
        <v>117.79358906788529</v>
      </c>
      <c r="AI51" s="1">
        <f t="shared" si="24"/>
        <v>67.915769052667315</v>
      </c>
      <c r="AJ51" s="1">
        <f t="shared" si="25"/>
        <v>1</v>
      </c>
      <c r="AM51" s="1">
        <f t="shared" si="26"/>
        <v>491.18481406921154</v>
      </c>
      <c r="AN51" s="1">
        <f t="shared" si="1"/>
        <v>41032.991591050864</v>
      </c>
      <c r="AO51" s="1">
        <f t="shared" si="27"/>
        <v>15439.853356186301</v>
      </c>
      <c r="AP51" s="1">
        <f t="shared" si="28"/>
        <v>33790.769202452248</v>
      </c>
      <c r="AQ51" s="1">
        <f t="shared" si="29"/>
        <v>49230.622558638548</v>
      </c>
      <c r="AR51" s="1">
        <f t="shared" si="30"/>
        <v>8197.6309675876837</v>
      </c>
      <c r="AT51" s="1">
        <f t="shared" si="31"/>
        <v>574.20386539943888</v>
      </c>
      <c r="AU51" s="1">
        <f t="shared" si="32"/>
        <v>47968.303794433101</v>
      </c>
      <c r="AV51" s="1">
        <f t="shared" si="33"/>
        <v>1262.3187642054472</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255.16963999999999</v>
      </c>
      <c r="Z52" s="1">
        <f t="shared" si="15"/>
        <v>256.75850000000003</v>
      </c>
      <c r="AA52" s="1">
        <f t="shared" si="16"/>
        <v>251.66793999999999</v>
      </c>
      <c r="AB52" s="1">
        <f t="shared" si="17"/>
        <v>213.48246399999999</v>
      </c>
      <c r="AC52" s="1">
        <f t="shared" si="18"/>
        <v>83.755936720737139</v>
      </c>
      <c r="AD52" s="1">
        <f t="shared" si="19"/>
        <v>280.30478245946983</v>
      </c>
      <c r="AE52" s="1">
        <f t="shared" si="20"/>
        <v>276.80308245946981</v>
      </c>
      <c r="AF52" s="1">
        <f t="shared" si="21"/>
        <v>0.24826354481257415</v>
      </c>
      <c r="AG52" s="1">
        <f t="shared" si="22"/>
        <v>-74.212553637107064</v>
      </c>
      <c r="AH52" s="1">
        <f t="shared" si="23"/>
        <v>117.92527290354721</v>
      </c>
      <c r="AI52" s="1">
        <f t="shared" si="24"/>
        <v>67.870941116719848</v>
      </c>
      <c r="AJ52" s="1">
        <f t="shared" si="25"/>
        <v>1</v>
      </c>
      <c r="AM52" s="1">
        <f t="shared" si="26"/>
        <v>498.67405138442524</v>
      </c>
      <c r="AN52" s="1">
        <f t="shared" si="1"/>
        <v>41766.91229202754</v>
      </c>
      <c r="AO52" s="1">
        <f t="shared" si="27"/>
        <v>15673.802520786176</v>
      </c>
      <c r="AP52" s="1">
        <f t="shared" si="28"/>
        <v>34214.521810485232</v>
      </c>
      <c r="AQ52" s="1">
        <f t="shared" si="29"/>
        <v>49888.324331271404</v>
      </c>
      <c r="AR52" s="1">
        <f t="shared" si="30"/>
        <v>8121.4120392438635</v>
      </c>
      <c r="AT52" s="1">
        <f t="shared" si="31"/>
        <v>583.94699145259983</v>
      </c>
      <c r="AU52" s="1">
        <f t="shared" si="32"/>
        <v>48909.027264368786</v>
      </c>
      <c r="AV52" s="1">
        <f t="shared" si="33"/>
        <v>979.2970669026181</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258.74011000000002</v>
      </c>
      <c r="Z53" s="1">
        <f t="shared" si="15"/>
        <v>251.83774</v>
      </c>
      <c r="AA53" s="1">
        <f t="shared" si="16"/>
        <v>254.48333599999998</v>
      </c>
      <c r="AB53" s="1">
        <f t="shared" si="17"/>
        <v>208.628626</v>
      </c>
      <c r="AC53" s="1">
        <f t="shared" si="18"/>
        <v>83.808849488082345</v>
      </c>
      <c r="AD53" s="1">
        <f t="shared" si="19"/>
        <v>284.45860514301131</v>
      </c>
      <c r="AE53" s="1">
        <f t="shared" si="20"/>
        <v>280.20183114301125</v>
      </c>
      <c r="AF53" s="1">
        <f t="shared" si="21"/>
        <v>0.2275696433196302</v>
      </c>
      <c r="AG53" s="1">
        <f t="shared" si="22"/>
        <v>-75.111496154492144</v>
      </c>
      <c r="AH53" s="1">
        <f t="shared" si="23"/>
        <v>118.0404760590576</v>
      </c>
      <c r="AI53" s="1">
        <f t="shared" si="24"/>
        <v>67.707124467044764</v>
      </c>
      <c r="AJ53" s="1">
        <f t="shared" si="25"/>
        <v>1</v>
      </c>
      <c r="AM53" s="1">
        <f t="shared" si="26"/>
        <v>506.17586126811324</v>
      </c>
      <c r="AN53" s="1">
        <f t="shared" si="1"/>
        <v>42422.016571519751</v>
      </c>
      <c r="AO53" s="1">
        <f t="shared" si="27"/>
        <v>15906.071823781764</v>
      </c>
      <c r="AP53" s="1">
        <f t="shared" si="28"/>
        <v>34634.627540263056</v>
      </c>
      <c r="AQ53" s="1">
        <f t="shared" si="29"/>
        <v>50540.69936404482</v>
      </c>
      <c r="AR53" s="1">
        <f t="shared" si="30"/>
        <v>8118.6827925250691</v>
      </c>
      <c r="AT53" s="1">
        <f t="shared" si="31"/>
        <v>593.70647379336378</v>
      </c>
      <c r="AU53" s="1">
        <f t="shared" si="32"/>
        <v>49757.856502248127</v>
      </c>
      <c r="AV53" s="1">
        <f t="shared" si="33"/>
        <v>782.84286179669289</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262.21192000000002</v>
      </c>
      <c r="Z54" s="1">
        <f t="shared" si="15"/>
        <v>246.84223</v>
      </c>
      <c r="AA54" s="1">
        <f t="shared" si="16"/>
        <v>257.20182199999999</v>
      </c>
      <c r="AB54" s="1">
        <f t="shared" si="17"/>
        <v>203.71417199999999</v>
      </c>
      <c r="AC54" s="1">
        <f t="shared" si="18"/>
        <v>83.98048991128455</v>
      </c>
      <c r="AD54" s="1">
        <f t="shared" si="19"/>
        <v>288.38639320151356</v>
      </c>
      <c r="AE54" s="1">
        <f t="shared" si="20"/>
        <v>283.37629520151353</v>
      </c>
      <c r="AF54" s="1">
        <f t="shared" si="21"/>
        <v>0.20786473963605318</v>
      </c>
      <c r="AG54" s="1">
        <f t="shared" si="22"/>
        <v>-75.926988726455704</v>
      </c>
      <c r="AH54" s="1">
        <f t="shared" si="23"/>
        <v>118.14017409918537</v>
      </c>
      <c r="AI54" s="1">
        <f t="shared" si="24"/>
        <v>67.656558327184769</v>
      </c>
      <c r="AJ54" s="1">
        <f t="shared" si="25"/>
        <v>1</v>
      </c>
      <c r="AM54" s="1">
        <f t="shared" si="26"/>
        <v>513.68139558154371</v>
      </c>
      <c r="AN54" s="1">
        <f t="shared" si="1"/>
        <v>43139.215259250399</v>
      </c>
      <c r="AO54" s="1">
        <f t="shared" si="27"/>
        <v>16125.701948649034</v>
      </c>
      <c r="AP54" s="1">
        <f t="shared" si="28"/>
        <v>35027.010344678289</v>
      </c>
      <c r="AQ54" s="1">
        <f t="shared" si="29"/>
        <v>51152.71229332732</v>
      </c>
      <c r="AR54" s="1">
        <f t="shared" si="30"/>
        <v>8013.4970340769214</v>
      </c>
      <c r="AT54" s="1">
        <f t="shared" si="31"/>
        <v>603.47080143237804</v>
      </c>
      <c r="AU54" s="1">
        <f t="shared" si="32"/>
        <v>50679.773551446626</v>
      </c>
      <c r="AV54" s="1">
        <f t="shared" si="33"/>
        <v>472.93874188069458</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265.59339000000006</v>
      </c>
      <c r="Z55" s="1">
        <f t="shared" si="15"/>
        <v>241.77431999999999</v>
      </c>
      <c r="AA55" s="1">
        <f t="shared" si="16"/>
        <v>259.83110799999997</v>
      </c>
      <c r="AB55" s="1">
        <f t="shared" si="17"/>
        <v>198.74083399999998</v>
      </c>
      <c r="AC55" s="1">
        <f t="shared" si="18"/>
        <v>83.94700314846574</v>
      </c>
      <c r="AD55" s="1">
        <f t="shared" si="19"/>
        <v>292.29257243331261</v>
      </c>
      <c r="AE55" s="1">
        <f t="shared" si="20"/>
        <v>286.53029043331253</v>
      </c>
      <c r="AF55" s="1">
        <f t="shared" si="21"/>
        <v>0.18905054001447019</v>
      </c>
      <c r="AG55" s="1">
        <f t="shared" si="22"/>
        <v>-76.666137679124247</v>
      </c>
      <c r="AH55" s="1">
        <f t="shared" si="23"/>
        <v>118.22786737822801</v>
      </c>
      <c r="AI55" s="1">
        <f t="shared" si="24"/>
        <v>67.456672917299784</v>
      </c>
      <c r="AJ55" s="1">
        <f t="shared" si="25"/>
        <v>1</v>
      </c>
      <c r="AM55" s="1">
        <f t="shared" si="26"/>
        <v>521.20570845513521</v>
      </c>
      <c r="AN55" s="1">
        <f t="shared" si="1"/>
        <v>43753.657248681549</v>
      </c>
      <c r="AO55" s="1">
        <f t="shared" si="27"/>
        <v>16344.123772753543</v>
      </c>
      <c r="AP55" s="1">
        <f t="shared" si="28"/>
        <v>35416.863079300034</v>
      </c>
      <c r="AQ55" s="1">
        <f t="shared" si="29"/>
        <v>51760.986852053575</v>
      </c>
      <c r="AR55" s="1">
        <f t="shared" si="30"/>
        <v>8007.3296033720253</v>
      </c>
      <c r="AT55" s="1">
        <f t="shared" si="31"/>
        <v>613.25955904617388</v>
      </c>
      <c r="AU55" s="1">
        <f t="shared" si="32"/>
        <v>51481.302134075871</v>
      </c>
      <c r="AV55" s="1">
        <f t="shared" si="33"/>
        <v>279.68471797770326</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268.88182</v>
      </c>
      <c r="Z56" s="1">
        <f t="shared" si="15"/>
        <v>236.64765</v>
      </c>
      <c r="AA56" s="1">
        <f t="shared" si="16"/>
        <v>262.36973</v>
      </c>
      <c r="AB56" s="1">
        <f t="shared" si="17"/>
        <v>193.72103199999998</v>
      </c>
      <c r="AC56" s="1">
        <f t="shared" si="18"/>
        <v>83.981122835030234</v>
      </c>
      <c r="AD56" s="1">
        <f t="shared" si="19"/>
        <v>296.0454129224691</v>
      </c>
      <c r="AE56" s="1">
        <f t="shared" si="20"/>
        <v>289.5333229224691</v>
      </c>
      <c r="AF56" s="1">
        <f t="shared" si="21"/>
        <v>0.17084541054175717</v>
      </c>
      <c r="AG56" s="1">
        <f t="shared" si="22"/>
        <v>-77.363963204280708</v>
      </c>
      <c r="AH56" s="1">
        <f t="shared" si="23"/>
        <v>118.28574867714114</v>
      </c>
      <c r="AI56" s="1">
        <f t="shared" si="24"/>
        <v>67.325714375723066</v>
      </c>
      <c r="AJ56" s="1">
        <f t="shared" si="25"/>
        <v>1</v>
      </c>
      <c r="AM56" s="1">
        <f t="shared" si="26"/>
        <v>528.7144955380287</v>
      </c>
      <c r="AN56" s="1">
        <f t="shared" si="1"/>
        <v>44402.036994440234</v>
      </c>
      <c r="AO56" s="1">
        <f t="shared" si="27"/>
        <v>16553.971354385703</v>
      </c>
      <c r="AP56" s="1">
        <f t="shared" si="28"/>
        <v>35788.05591315472</v>
      </c>
      <c r="AQ56" s="1">
        <f t="shared" si="29"/>
        <v>52342.027267540427</v>
      </c>
      <c r="AR56" s="1">
        <f t="shared" si="30"/>
        <v>7939.990273100193</v>
      </c>
      <c r="AT56" s="1">
        <f t="shared" si="31"/>
        <v>623.02811837682304</v>
      </c>
      <c r="AU56" s="1">
        <f t="shared" si="32"/>
        <v>52322.600939081734</v>
      </c>
      <c r="AV56" s="1">
        <f t="shared" si="33"/>
        <v>19.426328458692296</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272.07891000000001</v>
      </c>
      <c r="Z57" s="1">
        <f t="shared" si="15"/>
        <v>231.44857999999999</v>
      </c>
      <c r="AA57" s="1">
        <f t="shared" si="16"/>
        <v>264.818152</v>
      </c>
      <c r="AB57" s="1">
        <f t="shared" si="17"/>
        <v>188.642346</v>
      </c>
      <c r="AC57" s="1">
        <f t="shared" si="18"/>
        <v>83.908725058089502</v>
      </c>
      <c r="AD57" s="1">
        <f t="shared" si="19"/>
        <v>299.7363260862852</v>
      </c>
      <c r="AE57" s="1">
        <f t="shared" si="20"/>
        <v>292.47556808628519</v>
      </c>
      <c r="AF57" s="1">
        <f t="shared" si="21"/>
        <v>0.15331747713438457</v>
      </c>
      <c r="AG57" s="1">
        <f t="shared" si="22"/>
        <v>-78.005660661964512</v>
      </c>
      <c r="AH57" s="1">
        <f t="shared" si="23"/>
        <v>118.32391422467734</v>
      </c>
      <c r="AI57" s="1">
        <f t="shared" si="24"/>
        <v>67.12472278543602</v>
      </c>
      <c r="AJ57" s="1">
        <f t="shared" si="25"/>
        <v>1</v>
      </c>
      <c r="AM57" s="1">
        <f t="shared" si="26"/>
        <v>536.23439510194055</v>
      </c>
      <c r="AN57" s="1">
        <f t="shared" si="1"/>
        <v>44994.744425299665</v>
      </c>
      <c r="AO57" s="1">
        <f t="shared" si="27"/>
        <v>16760.356145766811</v>
      </c>
      <c r="AP57" s="1">
        <f t="shared" si="28"/>
        <v>36151.735068873371</v>
      </c>
      <c r="AQ57" s="1">
        <f t="shared" si="29"/>
        <v>52912.091214640182</v>
      </c>
      <c r="AR57" s="1">
        <f t="shared" si="30"/>
        <v>7917.3467893405177</v>
      </c>
      <c r="AT57" s="1">
        <f t="shared" si="31"/>
        <v>632.81113449376016</v>
      </c>
      <c r="AU57" s="1">
        <f t="shared" si="32"/>
        <v>53098.375497934619</v>
      </c>
      <c r="AV57" s="1">
        <f t="shared" si="33"/>
        <v>-186.28428329443705</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275.17728999999997</v>
      </c>
      <c r="Z58" s="1">
        <f t="shared" si="15"/>
        <v>226.19872000000007</v>
      </c>
      <c r="AA58" s="1">
        <f t="shared" si="16"/>
        <v>267.171468</v>
      </c>
      <c r="AB58" s="1">
        <f t="shared" si="17"/>
        <v>183.52517400000005</v>
      </c>
      <c r="AC58" s="1">
        <f t="shared" si="18"/>
        <v>83.947679845044917</v>
      </c>
      <c r="AD58" s="1">
        <f t="shared" si="19"/>
        <v>303.18764081453082</v>
      </c>
      <c r="AE58" s="1">
        <f t="shared" si="20"/>
        <v>295.18181881453086</v>
      </c>
      <c r="AF58" s="1">
        <f t="shared" si="21"/>
        <v>0.13690235478454099</v>
      </c>
      <c r="AG58" s="1">
        <f t="shared" si="22"/>
        <v>-78.553136518978306</v>
      </c>
      <c r="AH58" s="1">
        <f t="shared" si="23"/>
        <v>118.37630836914789</v>
      </c>
      <c r="AI58" s="1">
        <f t="shared" si="24"/>
        <v>67.027156918673356</v>
      </c>
      <c r="AJ58" s="1">
        <f t="shared" si="25"/>
        <v>1</v>
      </c>
      <c r="AM58" s="1">
        <f t="shared" si="26"/>
        <v>543.72913039493983</v>
      </c>
      <c r="AN58" s="1">
        <f t="shared" si="1"/>
        <v>45644.798960819091</v>
      </c>
      <c r="AO58" s="1">
        <f t="shared" si="27"/>
        <v>16953.343311426121</v>
      </c>
      <c r="AP58" s="1">
        <f t="shared" si="28"/>
        <v>36486.243896388907</v>
      </c>
      <c r="AQ58" s="1">
        <f t="shared" si="29"/>
        <v>53439.587207815028</v>
      </c>
      <c r="AR58" s="1">
        <f t="shared" si="30"/>
        <v>7794.7882469959368</v>
      </c>
      <c r="AT58" s="1">
        <f t="shared" si="31"/>
        <v>642.561413143153</v>
      </c>
      <c r="AU58" s="1">
        <f t="shared" si="32"/>
        <v>53941.539791321047</v>
      </c>
      <c r="AV58" s="1">
        <f t="shared" si="33"/>
        <v>-501.95258350601944</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278.18468000000001</v>
      </c>
      <c r="Z59" s="1">
        <f t="shared" si="15"/>
        <v>220.87114000000003</v>
      </c>
      <c r="AA59" s="1">
        <f t="shared" si="16"/>
        <v>269.43431600000002</v>
      </c>
      <c r="AB59" s="1">
        <f t="shared" si="17"/>
        <v>178.34440799999999</v>
      </c>
      <c r="AC59" s="1">
        <f>AJ59*((AG59-Q59)^2+(AH59-R59)^2)^0.5</f>
        <v>83.726289791363001</v>
      </c>
      <c r="AD59" s="1">
        <f t="shared" si="19"/>
        <v>306.70070155199016</v>
      </c>
      <c r="AE59" s="1">
        <f t="shared" si="20"/>
        <v>297.95033755199017</v>
      </c>
      <c r="AF59" s="1">
        <f t="shared" si="21"/>
        <v>0.12079907917635449</v>
      </c>
      <c r="AG59" s="1">
        <f t="shared" si="22"/>
        <v>-79.076250333159152</v>
      </c>
      <c r="AH59" s="1">
        <f t="shared" si="23"/>
        <v>118.3910704085732</v>
      </c>
      <c r="AI59" s="1">
        <f t="shared" si="24"/>
        <v>66.736458310455333</v>
      </c>
      <c r="AJ59" s="1">
        <f t="shared" si="25"/>
        <v>1</v>
      </c>
      <c r="AM59" s="1">
        <f t="shared" si="26"/>
        <v>551.24882357691558</v>
      </c>
      <c r="AN59" s="1">
        <f t="shared" si="1"/>
        <v>46154.018749948773</v>
      </c>
      <c r="AO59" s="1">
        <f t="shared" si="27"/>
        <v>17149.783128682633</v>
      </c>
      <c r="AP59" s="1">
        <f t="shared" si="28"/>
        <v>36828.449423451304</v>
      </c>
      <c r="AQ59" s="1">
        <f t="shared" si="29"/>
        <v>53978.232552133937</v>
      </c>
      <c r="AR59" s="1">
        <f t="shared" si="30"/>
        <v>7824.2138021851642</v>
      </c>
      <c r="AT59" s="1">
        <f t="shared" si="31"/>
        <v>652.34416076743412</v>
      </c>
      <c r="AU59" s="1">
        <f t="shared" si="32"/>
        <v>54618.356248117685</v>
      </c>
      <c r="AV59" s="1">
        <f t="shared" si="33"/>
        <v>-640.12369598374789</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281.09201000000002</v>
      </c>
      <c r="Z60" s="1">
        <f t="shared" si="15"/>
        <v>215.50009</v>
      </c>
      <c r="AA60" s="1">
        <f t="shared" si="16"/>
        <v>271.60132600000003</v>
      </c>
      <c r="AB60" s="1">
        <f t="shared" si="17"/>
        <v>173.131866</v>
      </c>
      <c r="AC60" s="1">
        <f t="shared" si="18"/>
        <v>83.698260951004997</v>
      </c>
      <c r="AD60" s="1">
        <f t="shared" si="19"/>
        <v>309.92845067684021</v>
      </c>
      <c r="AE60" s="1">
        <f t="shared" si="20"/>
        <v>300.43776667684023</v>
      </c>
      <c r="AF60" s="1">
        <f t="shared" si="21"/>
        <v>0.10573683723061168</v>
      </c>
      <c r="AG60" s="1">
        <f t="shared" si="22"/>
        <v>-79.513002675254185</v>
      </c>
      <c r="AH60" s="1">
        <f t="shared" si="23"/>
        <v>118.42245694073672</v>
      </c>
      <c r="AI60" s="1">
        <f t="shared" si="24"/>
        <v>66.612948818104655</v>
      </c>
      <c r="AJ60" s="1">
        <f t="shared" si="25"/>
        <v>1</v>
      </c>
      <c r="AM60" s="1">
        <f t="shared" si="26"/>
        <v>558.72635251534598</v>
      </c>
      <c r="AN60" s="1">
        <f t="shared" si="1"/>
        <v>46764.424053032635</v>
      </c>
      <c r="AO60" s="1">
        <f t="shared" si="27"/>
        <v>17330.269176496873</v>
      </c>
      <c r="AP60" s="1">
        <f t="shared" si="28"/>
        <v>37135.910587857521</v>
      </c>
      <c r="AQ60" s="1">
        <f t="shared" si="29"/>
        <v>54466.179764354398</v>
      </c>
      <c r="AR60" s="1">
        <f t="shared" si="30"/>
        <v>7701.7557113217626</v>
      </c>
      <c r="AT60" s="1">
        <f t="shared" si="31"/>
        <v>662.07205480349137</v>
      </c>
      <c r="AU60" s="1">
        <f t="shared" si="32"/>
        <v>55414.279611310703</v>
      </c>
      <c r="AV60" s="1">
        <f t="shared" si="33"/>
        <v>-948.09984695630556</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283.90168</v>
      </c>
      <c r="Z61" s="1">
        <f t="shared" si="15"/>
        <v>210.05928999999998</v>
      </c>
      <c r="AA61" s="1">
        <f t="shared" si="16"/>
        <v>273.67242599999992</v>
      </c>
      <c r="AB61" s="1">
        <f t="shared" si="17"/>
        <v>167.86370799999997</v>
      </c>
      <c r="AC61" s="1">
        <f t="shared" si="18"/>
        <v>83.433503087568383</v>
      </c>
      <c r="AD61" s="1">
        <f t="shared" si="19"/>
        <v>313.19420389365382</v>
      </c>
      <c r="AE61" s="1">
        <f t="shared" si="20"/>
        <v>302.96494989365374</v>
      </c>
      <c r="AF61" s="1">
        <f t="shared" si="21"/>
        <v>9.1008324406302854E-2</v>
      </c>
      <c r="AG61" s="1">
        <f t="shared" si="22"/>
        <v>-79.922925828181349</v>
      </c>
      <c r="AH61" s="1">
        <f t="shared" si="23"/>
        <v>118.42210063685297</v>
      </c>
      <c r="AI61" s="1">
        <f t="shared" si="24"/>
        <v>66.315245889700776</v>
      </c>
      <c r="AJ61" s="1">
        <f t="shared" si="25"/>
        <v>1</v>
      </c>
      <c r="AM61" s="1">
        <f t="shared" si="26"/>
        <v>566.21605845535123</v>
      </c>
      <c r="AN61" s="1">
        <f t="shared" si="1"/>
        <v>47241.389261365344</v>
      </c>
      <c r="AO61" s="1">
        <f t="shared" si="27"/>
        <v>17512.88029912144</v>
      </c>
      <c r="AP61" s="1">
        <f t="shared" si="28"/>
        <v>37448.285596554968</v>
      </c>
      <c r="AQ61" s="1">
        <f t="shared" si="29"/>
        <v>54961.165895676408</v>
      </c>
      <c r="AR61" s="1">
        <f t="shared" si="30"/>
        <v>7719.7766343110634</v>
      </c>
      <c r="AT61" s="1">
        <f t="shared" si="31"/>
        <v>671.81579051424808</v>
      </c>
      <c r="AU61" s="1">
        <f t="shared" si="32"/>
        <v>56051.94483214771</v>
      </c>
      <c r="AV61" s="1">
        <f t="shared" si="33"/>
        <v>-1090.7789364713026</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286.61129000000005</v>
      </c>
      <c r="Z62" s="1">
        <f t="shared" si="15"/>
        <v>204.57602000000003</v>
      </c>
      <c r="AA62" s="1">
        <f t="shared" si="16"/>
        <v>275.64768800000007</v>
      </c>
      <c r="AB62" s="1">
        <f t="shared" si="17"/>
        <v>162.564774</v>
      </c>
      <c r="AC62" s="1">
        <f t="shared" si="18"/>
        <v>83.317354327670486</v>
      </c>
      <c r="AD62" s="1">
        <f t="shared" si="19"/>
        <v>316.23668296095758</v>
      </c>
      <c r="AE62" s="1">
        <f t="shared" si="20"/>
        <v>305.2730809609576</v>
      </c>
      <c r="AF62" s="1">
        <f t="shared" si="21"/>
        <v>7.6934769740416395E-2</v>
      </c>
      <c r="AG62" s="1">
        <f t="shared" si="22"/>
        <v>-80.283667805834824</v>
      </c>
      <c r="AH62" s="1">
        <f t="shared" si="23"/>
        <v>118.41561108760278</v>
      </c>
      <c r="AI62" s="1">
        <f t="shared" si="24"/>
        <v>66.147718947091931</v>
      </c>
      <c r="AJ62" s="1">
        <f t="shared" si="25"/>
        <v>1</v>
      </c>
      <c r="AM62" s="1">
        <f t="shared" si="26"/>
        <v>573.66493377380129</v>
      </c>
      <c r="AN62" s="1">
        <f t="shared" si="1"/>
        <v>47796.244552591423</v>
      </c>
      <c r="AO62" s="1">
        <f t="shared" si="27"/>
        <v>17683.006601127865</v>
      </c>
      <c r="AP62" s="1">
        <f t="shared" si="28"/>
        <v>37733.58444526013</v>
      </c>
      <c r="AQ62" s="1">
        <f t="shared" si="29"/>
        <v>55416.591046387999</v>
      </c>
      <c r="AR62" s="1">
        <f t="shared" si="30"/>
        <v>7620.3464937965764</v>
      </c>
      <c r="AT62" s="1">
        <f t="shared" si="31"/>
        <v>681.50640761280181</v>
      </c>
      <c r="AU62" s="1">
        <f t="shared" si="32"/>
        <v>56781.310839653641</v>
      </c>
      <c r="AV62" s="1">
        <f t="shared" si="33"/>
        <v>-1364.7197932656418</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289.22289000000001</v>
      </c>
      <c r="Z63" s="1">
        <f t="shared" si="15"/>
        <v>199.03031999999999</v>
      </c>
      <c r="AA63" s="1">
        <f t="shared" si="16"/>
        <v>277.52730799999995</v>
      </c>
      <c r="AB63" s="1">
        <f t="shared" si="17"/>
        <v>157.21693399999998</v>
      </c>
      <c r="AC63" s="1">
        <f t="shared" si="18"/>
        <v>83.067895382530594</v>
      </c>
      <c r="AD63" s="1">
        <f t="shared" si="19"/>
        <v>319.20316214560484</v>
      </c>
      <c r="AE63" s="1">
        <f t="shared" si="20"/>
        <v>307.50758014560478</v>
      </c>
      <c r="AF63" s="1">
        <f t="shared" si="21"/>
        <v>6.3667974955532114E-2</v>
      </c>
      <c r="AG63" s="1">
        <f t="shared" si="22"/>
        <v>-80.568286457694697</v>
      </c>
      <c r="AH63" s="1">
        <f t="shared" si="23"/>
        <v>118.42105654189609</v>
      </c>
      <c r="AI63" s="1">
        <f t="shared" si="24"/>
        <v>65.887237392706339</v>
      </c>
      <c r="AJ63" s="1">
        <f t="shared" si="25"/>
        <v>1</v>
      </c>
      <c r="AM63" s="1">
        <f t="shared" si="26"/>
        <v>581.11397037652944</v>
      </c>
      <c r="AN63" s="1">
        <f t="shared" si="1"/>
        <v>48271.914496564532</v>
      </c>
      <c r="AO63" s="1">
        <f t="shared" si="27"/>
        <v>17848.883217695788</v>
      </c>
      <c r="AP63" s="1">
        <f t="shared" si="28"/>
        <v>38009.781951477635</v>
      </c>
      <c r="AQ63" s="1">
        <f t="shared" si="29"/>
        <v>55858.665169173422</v>
      </c>
      <c r="AR63" s="1">
        <f t="shared" si="30"/>
        <v>7586.7506726088905</v>
      </c>
      <c r="AT63" s="1">
        <f t="shared" si="31"/>
        <v>691.19723453419658</v>
      </c>
      <c r="AU63" s="1">
        <f t="shared" si="32"/>
        <v>57416.299566981106</v>
      </c>
      <c r="AV63" s="1">
        <f t="shared" si="33"/>
        <v>-1557.6343978076839</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291.72846000000004</v>
      </c>
      <c r="Z64" s="1">
        <f t="shared" si="15"/>
        <v>193.43647999999999</v>
      </c>
      <c r="AA64" s="1">
        <f t="shared" si="16"/>
        <v>279.30511199999995</v>
      </c>
      <c r="AB64" s="1">
        <f t="shared" si="17"/>
        <v>151.833876</v>
      </c>
      <c r="AC64" s="1">
        <f t="shared" si="18"/>
        <v>82.79473397954267</v>
      </c>
      <c r="AD64" s="1">
        <f t="shared" si="19"/>
        <v>322.05825677813328</v>
      </c>
      <c r="AE64" s="1">
        <f t="shared" si="20"/>
        <v>309.63490877813319</v>
      </c>
      <c r="AF64" s="1">
        <f t="shared" si="21"/>
        <v>5.0866731633413639E-2</v>
      </c>
      <c r="AG64" s="1">
        <f t="shared" si="22"/>
        <v>-80.816993266452016</v>
      </c>
      <c r="AH64" s="1">
        <f t="shared" si="23"/>
        <v>118.41060732637676</v>
      </c>
      <c r="AI64" s="1">
        <f t="shared" si="24"/>
        <v>65.620202418867422</v>
      </c>
      <c r="AJ64" s="1">
        <f t="shared" si="25"/>
        <v>1</v>
      </c>
      <c r="AM64" s="1">
        <f t="shared" si="26"/>
        <v>588.53429411191132</v>
      </c>
      <c r="AN64" s="1">
        <f t="shared" si="1"/>
        <v>48727.54031883362</v>
      </c>
      <c r="AO64" s="1">
        <f t="shared" si="27"/>
        <v>18008.531544262878</v>
      </c>
      <c r="AP64" s="1">
        <f t="shared" si="28"/>
        <v>38272.732534429939</v>
      </c>
      <c r="AQ64" s="1">
        <f t="shared" si="29"/>
        <v>56281.264078692817</v>
      </c>
      <c r="AR64" s="1">
        <f t="shared" si="30"/>
        <v>7553.7237598591964</v>
      </c>
      <c r="AT64" s="1">
        <f t="shared" si="31"/>
        <v>700.85070744020572</v>
      </c>
      <c r="AU64" s="1">
        <f t="shared" si="32"/>
        <v>58026.74788188612</v>
      </c>
      <c r="AV64" s="1">
        <f t="shared" si="33"/>
        <v>-1745.4838031933032</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294.13432000000006</v>
      </c>
      <c r="Z65" s="1">
        <f t="shared" si="15"/>
        <v>187.79485</v>
      </c>
      <c r="AA65" s="1">
        <f t="shared" si="16"/>
        <v>280.98680999999999</v>
      </c>
      <c r="AB65" s="1">
        <f t="shared" si="17"/>
        <v>146.41533200000001</v>
      </c>
      <c r="AC65" s="1">
        <f t="shared" si="18"/>
        <v>82.537924908492741</v>
      </c>
      <c r="AD65" s="1">
        <f t="shared" si="19"/>
        <v>324.81883504875606</v>
      </c>
      <c r="AE65" s="1">
        <f t="shared" si="20"/>
        <v>311.67132504875599</v>
      </c>
      <c r="AF65" s="1">
        <f t="shared" si="21"/>
        <v>3.8194733617175354E-2</v>
      </c>
      <c r="AG65" s="1">
        <f t="shared" si="22"/>
        <v>-81.066672924399498</v>
      </c>
      <c r="AH65" s="1">
        <f t="shared" si="23"/>
        <v>118.36094274692871</v>
      </c>
      <c r="AI65" s="1">
        <f t="shared" si="24"/>
        <v>65.376962425564841</v>
      </c>
      <c r="AJ65" s="1">
        <f t="shared" si="25"/>
        <v>1</v>
      </c>
      <c r="AM65" s="1">
        <f t="shared" si="26"/>
        <v>595.92879046346627</v>
      </c>
      <c r="AN65" s="1">
        <f t="shared" si="1"/>
        <v>49186.725758082481</v>
      </c>
      <c r="AO65" s="1">
        <f t="shared" si="27"/>
        <v>18162.894799421294</v>
      </c>
      <c r="AP65" s="1">
        <f t="shared" si="28"/>
        <v>38524.445803976538</v>
      </c>
      <c r="AQ65" s="1">
        <f t="shared" si="29"/>
        <v>56687.340603397832</v>
      </c>
      <c r="AR65" s="1">
        <f t="shared" si="30"/>
        <v>7500.614845315351</v>
      </c>
      <c r="AT65" s="1">
        <f t="shared" si="31"/>
        <v>710.47058020167958</v>
      </c>
      <c r="AU65" s="1">
        <f t="shared" si="32"/>
        <v>58640.767398379496</v>
      </c>
      <c r="AV65" s="1">
        <f t="shared" si="33"/>
        <v>-1953.426794981664</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296.44147000000004</v>
      </c>
      <c r="Z66" s="1">
        <f t="shared" si="15"/>
        <v>182.10542999999996</v>
      </c>
      <c r="AA66" s="1">
        <f t="shared" si="16"/>
        <v>282.57340200000004</v>
      </c>
      <c r="AB66" s="1">
        <f t="shared" si="17"/>
        <v>140.96130199999999</v>
      </c>
      <c r="AC66" s="1">
        <f t="shared" si="18"/>
        <v>82.155144537389759</v>
      </c>
      <c r="AD66" s="1">
        <f t="shared" si="19"/>
        <v>327.44705983379077</v>
      </c>
      <c r="AE66" s="1">
        <f t="shared" si="20"/>
        <v>313.57899183379078</v>
      </c>
      <c r="AF66" s="1">
        <f t="shared" si="21"/>
        <v>2.6779953658044055E-2</v>
      </c>
      <c r="AG66" s="1">
        <f t="shared" si="22"/>
        <v>-81.19187666106555</v>
      </c>
      <c r="AH66" s="1">
        <f t="shared" si="23"/>
        <v>118.36936674292784</v>
      </c>
      <c r="AI66" s="1">
        <f>AH66-R66</f>
        <v>65.044633817478797</v>
      </c>
      <c r="AJ66" s="1">
        <f t="shared" si="25"/>
        <v>1</v>
      </c>
      <c r="AM66" s="1">
        <f t="shared" si="26"/>
        <v>603.30117872726839</v>
      </c>
      <c r="AN66" s="1">
        <f t="shared" ref="AN66:AN89" si="37">AM66*AC66</f>
        <v>49564.295537916347</v>
      </c>
      <c r="AO66" s="1">
        <f t="shared" si="27"/>
        <v>18309.857244726078</v>
      </c>
      <c r="AP66" s="1">
        <f t="shared" si="28"/>
        <v>38760.24486460755</v>
      </c>
      <c r="AQ66" s="1">
        <f t="shared" si="29"/>
        <v>57070.102109333631</v>
      </c>
      <c r="AR66" s="1">
        <f t="shared" si="30"/>
        <v>7505.8065714172844</v>
      </c>
      <c r="AT66" s="1">
        <f t="shared" si="31"/>
        <v>720.06169143822035</v>
      </c>
      <c r="AU66" s="1">
        <f t="shared" si="32"/>
        <v>59156.772335944341</v>
      </c>
      <c r="AV66" s="1">
        <f t="shared" si="33"/>
        <v>-2086.6702266107095</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298.63492000000002</v>
      </c>
      <c r="Z67" s="1">
        <f t="shared" ref="Z67:Z90" si="48">B67+$S$12*(G67-D67)+$S$14*(B67-J67)</f>
        <v>176.37583999999998</v>
      </c>
      <c r="AA67" s="1">
        <f t="shared" ref="AA67:AA85" si="49">G67+$S$18*(J67-B67)+$S$20*(G67-D67)</f>
        <v>284.05173600000001</v>
      </c>
      <c r="AB67" s="1">
        <f t="shared" ref="AB67:AB90" si="50">B67+$S$18*(G67-D67)+$S$20*(B67-J67)</f>
        <v>135.48003199999999</v>
      </c>
      <c r="AC67" s="1">
        <f t="shared" ref="AC67:AC88" si="51">AJ67*((AG67-Q67)^2+(AH67-R67)^2)^0.5</f>
        <v>81.939046678197911</v>
      </c>
      <c r="AD67" s="1">
        <f t="shared" ref="AD67:AD80" si="52">Y67-Q67</f>
        <v>329.88604444679521</v>
      </c>
      <c r="AE67" s="1">
        <f t="shared" ref="AE67:AE74" si="53">AA67-Q67</f>
        <v>315.30286044679519</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($AK$39+$AK$42*(X67-$X$2))*0.947</f>
        <v>610.62908989341042</v>
      </c>
      <c r="AN67" s="1">
        <f t="shared" si="37"/>
        <v>50034.365499841668</v>
      </c>
      <c r="AO67" s="1">
        <f t="shared" ref="AO67:AO89" si="59">$AL$2*AD67</f>
        <v>18446.237947331447</v>
      </c>
      <c r="AP67" s="1">
        <f t="shared" ref="AP67:AP86" si="60">$AL$5*AE67</f>
        <v>38973.325368386577</v>
      </c>
      <c r="AQ67" s="1">
        <f t="shared" ref="AQ67:AQ86" si="61">AO67+AP67</f>
        <v>57419.563315718027</v>
      </c>
      <c r="AR67" s="1">
        <f t="shared" ref="AR67:AR73" si="62">AQ67-AN67</f>
        <v>7385.1978158763595</v>
      </c>
      <c r="AT67" s="1">
        <f t="shared" ref="AT67:AT89" si="63">($AK$45+$AK$48*(X67-$X$2))*0.924</f>
        <v>729.5949401781221</v>
      </c>
      <c r="AU67" s="1">
        <f t="shared" ref="AU67:AU89" si="64">AT67*AC67</f>
        <v>59782.313859432157</v>
      </c>
      <c r="AV67" s="1">
        <f t="shared" ref="AV67:AV89" si="65">AQ67-AU67</f>
        <v>-2362.7505437141299</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300.73000999999999</v>
      </c>
      <c r="Z68" s="1">
        <f t="shared" si="48"/>
        <v>170.59314000000001</v>
      </c>
      <c r="AA68" s="1">
        <f t="shared" si="49"/>
        <v>285.43469599999997</v>
      </c>
      <c r="AB68" s="1">
        <f t="shared" si="50"/>
        <v>129.95856599999999</v>
      </c>
      <c r="AC68" s="1">
        <f t="shared" si="51"/>
        <v>81.461980209579309</v>
      </c>
      <c r="AD68" s="1">
        <f t="shared" si="52"/>
        <v>332.3668024679888</v>
      </c>
      <c r="AE68" s="1">
        <f t="shared" si="53"/>
        <v>317.07148846798884</v>
      </c>
      <c r="AF68" s="1">
        <f t="shared" si="54"/>
        <v>4.3614453019169986E-3</v>
      </c>
      <c r="AG68" s="1">
        <f t="shared" si="55"/>
        <v>-81.434398832476333</v>
      </c>
      <c r="AH68" s="1">
        <f t="shared" si="56"/>
        <v>118.27948536298226</v>
      </c>
      <c r="AI68" s="1">
        <f t="shared" ref="AI68:AI89" si="66">AH68-R68</f>
        <v>64.469005111242765</v>
      </c>
      <c r="AJ68" s="1">
        <f t="shared" si="57"/>
        <v>1</v>
      </c>
      <c r="AM68" s="1">
        <f t="shared" si="58"/>
        <v>617.95116767582192</v>
      </c>
      <c r="AN68" s="1">
        <f t="shared" si="37"/>
        <v>50339.525791694228</v>
      </c>
      <c r="AO68" s="1">
        <f t="shared" si="59"/>
        <v>18584.95449360253</v>
      </c>
      <c r="AP68" s="1">
        <f t="shared" si="60"/>
        <v>39191.938403574233</v>
      </c>
      <c r="AQ68" s="1">
        <f t="shared" si="61"/>
        <v>57776.89289717676</v>
      </c>
      <c r="AR68" s="1">
        <f t="shared" si="62"/>
        <v>7437.3671054825318</v>
      </c>
      <c r="AT68" s="1">
        <f t="shared" si="63"/>
        <v>739.12059997530389</v>
      </c>
      <c r="AU68" s="1">
        <f t="shared" si="64"/>
        <v>60210.227687680592</v>
      </c>
      <c r="AV68" s="1">
        <f t="shared" si="65"/>
        <v>-2433.3347905038318</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302.71802000000002</v>
      </c>
      <c r="Z69" s="1">
        <f t="shared" si="48"/>
        <v>164.78425999999999</v>
      </c>
      <c r="AA69" s="1">
        <f t="shared" si="49"/>
        <v>286.71664399999997</v>
      </c>
      <c r="AB69" s="1">
        <f t="shared" si="50"/>
        <v>124.422012</v>
      </c>
      <c r="AC69" s="1">
        <f t="shared" si="51"/>
        <v>81.181207784263734</v>
      </c>
      <c r="AD69" s="1">
        <f t="shared" si="52"/>
        <v>334.56001999220553</v>
      </c>
      <c r="AE69" s="1">
        <f t="shared" si="53"/>
        <v>318.55864399220548</v>
      </c>
      <c r="AF69" s="1">
        <f t="shared" si="54"/>
        <v>-5.8616545240871227E-3</v>
      </c>
      <c r="AG69" s="1">
        <f t="shared" si="55"/>
        <v>-81.467943507650972</v>
      </c>
      <c r="AH69" s="1">
        <f t="shared" si="56"/>
        <v>118.25349866721804</v>
      </c>
      <c r="AI69" s="1">
        <f t="shared" si="66"/>
        <v>64.246822703645179</v>
      </c>
      <c r="AJ69" s="1">
        <f t="shared" si="57"/>
        <v>1</v>
      </c>
      <c r="AM69" s="1">
        <f t="shared" si="58"/>
        <v>625.211957120644</v>
      </c>
      <c r="AN69" s="1">
        <f t="shared" si="37"/>
        <v>50755.461800217192</v>
      </c>
      <c r="AO69" s="1">
        <f t="shared" si="59"/>
        <v>18707.592637904156</v>
      </c>
      <c r="AP69" s="1">
        <f t="shared" si="60"/>
        <v>39375.75974930056</v>
      </c>
      <c r="AQ69" s="1">
        <f t="shared" si="61"/>
        <v>58083.352387204715</v>
      </c>
      <c r="AR69" s="1">
        <f t="shared" si="62"/>
        <v>7327.8905869875234</v>
      </c>
      <c r="AT69" s="1">
        <f t="shared" si="63"/>
        <v>748.56652668704703</v>
      </c>
      <c r="AU69" s="1">
        <f t="shared" si="64"/>
        <v>60769.53474332577</v>
      </c>
      <c r="AV69" s="1">
        <f t="shared" si="65"/>
        <v>-2686.1823561210549</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304.60035000000005</v>
      </c>
      <c r="Z70" s="1">
        <f t="shared" si="48"/>
        <v>158.92292000000003</v>
      </c>
      <c r="AA70" s="1">
        <f t="shared" si="49"/>
        <v>287.89650799999998</v>
      </c>
      <c r="AB70" s="1">
        <f t="shared" si="50"/>
        <v>118.84653</v>
      </c>
      <c r="AC70" s="1">
        <f t="shared" si="51"/>
        <v>80.712604676079152</v>
      </c>
      <c r="AD70" s="1">
        <f t="shared" si="52"/>
        <v>336.78010817701403</v>
      </c>
      <c r="AE70" s="1">
        <f t="shared" si="53"/>
        <v>320.07626617701396</v>
      </c>
      <c r="AF70" s="1">
        <f t="shared" si="54"/>
        <v>-1.6064518447075678E-2</v>
      </c>
      <c r="AG70" s="1">
        <f t="shared" si="55"/>
        <v>-81.506987846797102</v>
      </c>
      <c r="AH70" s="1">
        <f t="shared" si="56"/>
        <v>118.18873385256326</v>
      </c>
      <c r="AI70" s="1">
        <f t="shared" si="66"/>
        <v>63.88543626446878</v>
      </c>
      <c r="AJ70" s="1">
        <f t="shared" si="57"/>
        <v>1</v>
      </c>
      <c r="AM70" s="1">
        <f t="shared" si="58"/>
        <v>632.46256043879544</v>
      </c>
      <c r="AN70" s="1">
        <f t="shared" si="37"/>
        <v>51047.700613117311</v>
      </c>
      <c r="AO70" s="1">
        <f t="shared" si="59"/>
        <v>18831.733308934094</v>
      </c>
      <c r="AP70" s="1">
        <f t="shared" si="60"/>
        <v>39563.346957075992</v>
      </c>
      <c r="AQ70" s="1">
        <f t="shared" si="61"/>
        <v>58395.080266010089</v>
      </c>
      <c r="AR70" s="1">
        <f t="shared" si="62"/>
        <v>7347.3796528927778</v>
      </c>
      <c r="AT70" s="1">
        <f t="shared" si="63"/>
        <v>757.99920175353338</v>
      </c>
      <c r="AU70" s="1">
        <f t="shared" si="64"/>
        <v>61180.089915916506</v>
      </c>
      <c r="AV70" s="1">
        <f t="shared" si="65"/>
        <v>-2785.0096499064166</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306.36963000000003</v>
      </c>
      <c r="Z71" s="1">
        <f t="shared" si="48"/>
        <v>153.02873</v>
      </c>
      <c r="AA71" s="1">
        <f t="shared" si="49"/>
        <v>288.969382</v>
      </c>
      <c r="AB71" s="1">
        <f t="shared" si="50"/>
        <v>113.250518</v>
      </c>
      <c r="AC71" s="1">
        <f t="shared" si="51"/>
        <v>80.26151084134959</v>
      </c>
      <c r="AD71" s="1">
        <f t="shared" si="52"/>
        <v>338.82597588196029</v>
      </c>
      <c r="AE71" s="1">
        <f t="shared" si="53"/>
        <v>321.42572788196026</v>
      </c>
      <c r="AF71" s="1">
        <f t="shared" si="54"/>
        <v>-2.5607029454661989E-2</v>
      </c>
      <c r="AG71" s="1">
        <f t="shared" si="55"/>
        <v>-81.483934534927542</v>
      </c>
      <c r="AH71" s="1">
        <f t="shared" si="56"/>
        <v>118.13854931750318</v>
      </c>
      <c r="AI71" s="1">
        <f t="shared" si="66"/>
        <v>63.546877762888649</v>
      </c>
      <c r="AJ71" s="1">
        <f t="shared" si="57"/>
        <v>1</v>
      </c>
      <c r="AM71" s="1">
        <f t="shared" si="58"/>
        <v>639.66215160437355</v>
      </c>
      <c r="AN71" s="1">
        <f t="shared" si="37"/>
        <v>51340.250715795431</v>
      </c>
      <c r="AO71" s="1">
        <f t="shared" si="59"/>
        <v>18946.132093391574</v>
      </c>
      <c r="AP71" s="1">
        <f t="shared" si="60"/>
        <v>39730.14852057759</v>
      </c>
      <c r="AQ71" s="1">
        <f t="shared" si="61"/>
        <v>58676.280613969167</v>
      </c>
      <c r="AR71" s="1">
        <f t="shared" si="62"/>
        <v>7336.029898173736</v>
      </c>
      <c r="AT71" s="1">
        <f t="shared" si="63"/>
        <v>767.36551254127596</v>
      </c>
      <c r="AU71" s="1">
        <f t="shared" si="64"/>
        <v>61589.915404109408</v>
      </c>
      <c r="AV71" s="1">
        <f t="shared" si="65"/>
        <v>-2913.6347901402405</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308.0385</v>
      </c>
      <c r="Z72" s="1">
        <f t="shared" si="48"/>
        <v>147.10339000000002</v>
      </c>
      <c r="AA72" s="1">
        <f t="shared" si="49"/>
        <v>289.946686</v>
      </c>
      <c r="AB72" s="1">
        <f t="shared" si="50"/>
        <v>107.63444</v>
      </c>
      <c r="AC72" s="1">
        <f t="shared" si="51"/>
        <v>79.819253702080516</v>
      </c>
      <c r="AD72" s="1">
        <f t="shared" si="52"/>
        <v>340.72429515164458</v>
      </c>
      <c r="AE72" s="1">
        <f t="shared" si="53"/>
        <v>322.63248115164458</v>
      </c>
      <c r="AF72" s="1">
        <f t="shared" si="54"/>
        <v>-3.4589419682973369E-2</v>
      </c>
      <c r="AG72" s="1">
        <f t="shared" si="55"/>
        <v>-81.410630127979687</v>
      </c>
      <c r="AH72" s="1">
        <f t="shared" si="56"/>
        <v>118.10211024491019</v>
      </c>
      <c r="AI72" s="1">
        <f t="shared" si="66"/>
        <v>63.221861077367883</v>
      </c>
      <c r="AJ72" s="1">
        <f t="shared" si="57"/>
        <v>1</v>
      </c>
      <c r="AM72" s="1">
        <f t="shared" si="58"/>
        <v>646.82070558406315</v>
      </c>
      <c r="AN72" s="1">
        <f t="shared" si="37"/>
        <v>51628.745998773062</v>
      </c>
      <c r="AO72" s="1">
        <f t="shared" si="59"/>
        <v>19052.28041199451</v>
      </c>
      <c r="AP72" s="1">
        <f t="shared" si="60"/>
        <v>39879.310465230184</v>
      </c>
      <c r="AQ72" s="1">
        <f t="shared" si="61"/>
        <v>58931.590877224691</v>
      </c>
      <c r="AR72" s="1">
        <f t="shared" si="62"/>
        <v>7302.8448784516295</v>
      </c>
      <c r="AT72" s="1">
        <f t="shared" si="63"/>
        <v>776.67843598687</v>
      </c>
      <c r="AU72" s="1">
        <f t="shared" si="64"/>
        <v>61993.893126971081</v>
      </c>
      <c r="AV72" s="1">
        <f t="shared" si="65"/>
        <v>-3062.3022497463899</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309.60064000000006</v>
      </c>
      <c r="Z73" s="1">
        <f t="shared" si="48"/>
        <v>141.14755</v>
      </c>
      <c r="AA73" s="1">
        <f t="shared" si="49"/>
        <v>290.82271000000003</v>
      </c>
      <c r="AB73" s="1">
        <f t="shared" si="50"/>
        <v>101.99956399999998</v>
      </c>
      <c r="AC73" s="1">
        <f t="shared" si="51"/>
        <v>79.386508754580191</v>
      </c>
      <c r="AD73" s="1">
        <f t="shared" si="52"/>
        <v>342.52171923231197</v>
      </c>
      <c r="AE73" s="1">
        <f t="shared" si="53"/>
        <v>323.74378923231194</v>
      </c>
      <c r="AF73" s="1">
        <f t="shared" si="54"/>
        <v>-4.3483239569640654E-2</v>
      </c>
      <c r="AG73" s="1">
        <f t="shared" si="55"/>
        <v>-81.340041070987667</v>
      </c>
      <c r="AH73" s="1">
        <f t="shared" si="56"/>
        <v>118.03698154415797</v>
      </c>
      <c r="AI73" s="1">
        <f t="shared" si="66"/>
        <v>62.911222422600389</v>
      </c>
      <c r="AJ73" s="1">
        <f t="shared" si="57"/>
        <v>1</v>
      </c>
      <c r="AM73" s="1">
        <f t="shared" si="58"/>
        <v>653.93816642717172</v>
      </c>
      <c r="AN73" s="1">
        <f t="shared" si="37"/>
        <v>51913.867974024783</v>
      </c>
      <c r="AO73" s="1">
        <f t="shared" si="59"/>
        <v>19152.786974313189</v>
      </c>
      <c r="AP73" s="1">
        <f t="shared" si="60"/>
        <v>40016.67481184916</v>
      </c>
      <c r="AQ73" s="1">
        <f t="shared" si="61"/>
        <v>59169.461786162348</v>
      </c>
      <c r="AR73" s="1">
        <f t="shared" si="62"/>
        <v>7255.5938121375657</v>
      </c>
      <c r="AT73" s="1">
        <f t="shared" si="63"/>
        <v>785.93789930124149</v>
      </c>
      <c r="AU73" s="1">
        <f t="shared" si="64"/>
        <v>62392.865923434372</v>
      </c>
      <c r="AV73" s="1">
        <f t="shared" si="65"/>
        <v>-3223.4041372720239</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311.05007999999998</v>
      </c>
      <c r="Z74" s="1">
        <f t="shared" si="48"/>
        <v>135.15354000000002</v>
      </c>
      <c r="AA74" s="1">
        <f t="shared" si="49"/>
        <v>291.59147600000006</v>
      </c>
      <c r="AB74" s="1">
        <f t="shared" si="50"/>
        <v>96.339448000000004</v>
      </c>
      <c r="AC74" s="1">
        <f t="shared" si="51"/>
        <v>78.82004007186859</v>
      </c>
      <c r="AD74" s="1">
        <f t="shared" si="52"/>
        <v>344.21347783048736</v>
      </c>
      <c r="AE74" s="1">
        <f t="shared" si="53"/>
        <v>324.75487383048744</v>
      </c>
      <c r="AF74" s="1">
        <f t="shared" si="54"/>
        <v>-5.1586246819961774E-2</v>
      </c>
      <c r="AG74" s="1">
        <f t="shared" si="55"/>
        <v>-81.184769238120253</v>
      </c>
      <c r="AH74" s="1">
        <f t="shared" si="56"/>
        <v>118.00617299786646</v>
      </c>
      <c r="AI74" s="1">
        <f t="shared" si="66"/>
        <v>62.502372795447926</v>
      </c>
      <c r="AJ74" s="1">
        <f t="shared" si="57"/>
        <v>1</v>
      </c>
      <c r="AM74" s="1">
        <f t="shared" si="58"/>
        <v>661.0218836879194</v>
      </c>
      <c r="AN74" s="1">
        <f t="shared" si="37"/>
        <v>52101.771360663864</v>
      </c>
      <c r="AO74" s="1">
        <f t="shared" si="59"/>
        <v>19247.385039847362</v>
      </c>
      <c r="AP74" s="1">
        <f t="shared" si="60"/>
        <v>40141.650934691235</v>
      </c>
      <c r="AQ74" s="1">
        <f t="shared" si="61"/>
        <v>59389.035974538594</v>
      </c>
      <c r="AR74" s="1">
        <f>AQ74-AN74</f>
        <v>7287.2646138747295</v>
      </c>
      <c r="AT74" s="1">
        <f t="shared" si="63"/>
        <v>795.15346388966941</v>
      </c>
      <c r="AU74" s="1">
        <f t="shared" si="64"/>
        <v>62674.027887068856</v>
      </c>
      <c r="AV74" s="1">
        <f t="shared" si="65"/>
        <v>-3284.9919125302622</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312.38512000000003</v>
      </c>
      <c r="Z75" s="1">
        <f t="shared" si="48"/>
        <v>129.136</v>
      </c>
      <c r="AA75" s="1">
        <f t="shared" si="49"/>
        <v>292.25252</v>
      </c>
      <c r="AB75" s="1">
        <f t="shared" si="50"/>
        <v>90.667512000000002</v>
      </c>
      <c r="AC75" s="1">
        <f t="shared" si="51"/>
        <v>78.313372742531769</v>
      </c>
      <c r="AD75" s="1">
        <f t="shared" si="52"/>
        <v>345.79430093437901</v>
      </c>
      <c r="AE75" s="1">
        <f>AA75-Q75</f>
        <v>325.66170093437898</v>
      </c>
      <c r="AF75" s="1">
        <f t="shared" si="54"/>
        <v>-5.9837016306733763E-2</v>
      </c>
      <c r="AG75" s="1">
        <f t="shared" si="55"/>
        <v>-81.061182071001966</v>
      </c>
      <c r="AH75" s="1">
        <f t="shared" si="56"/>
        <v>117.92507599162714</v>
      </c>
      <c r="AI75" s="1">
        <f t="shared" si="66"/>
        <v>62.147173209937726</v>
      </c>
      <c r="AJ75" s="1">
        <f t="shared" si="57"/>
        <v>1</v>
      </c>
      <c r="AM75" s="1">
        <f t="shared" si="58"/>
        <v>668.04722308651151</v>
      </c>
      <c r="AN75" s="1">
        <f t="shared" si="37"/>
        <v>52317.031191187249</v>
      </c>
      <c r="AO75" s="1">
        <f t="shared" si="59"/>
        <v>19335.779925347673</v>
      </c>
      <c r="AP75" s="1">
        <f t="shared" si="60"/>
        <v>40253.740205694856</v>
      </c>
      <c r="AQ75" s="1">
        <f t="shared" si="61"/>
        <v>59589.520131042533</v>
      </c>
      <c r="AR75" s="1">
        <f t="shared" ref="AR75:AR88" si="69">AQ75-AN75</f>
        <v>7272.4889398552841</v>
      </c>
      <c r="AT75" s="1">
        <f t="shared" si="63"/>
        <v>804.29308177675</v>
      </c>
      <c r="AU75" s="1">
        <f t="shared" si="64"/>
        <v>62986.903907422209</v>
      </c>
      <c r="AV75" s="1">
        <f t="shared" si="65"/>
        <v>-3397.3837763796764</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313.61342999999999</v>
      </c>
      <c r="Z76" s="1">
        <f t="shared" si="48"/>
        <v>123.08796000000001</v>
      </c>
      <c r="AA76" s="1">
        <f t="shared" si="49"/>
        <v>292.81228399999998</v>
      </c>
      <c r="AB76" s="1">
        <f t="shared" si="50"/>
        <v>84.976777999999996</v>
      </c>
      <c r="AC76" s="1">
        <f t="shared" si="51"/>
        <v>77.786959780183153</v>
      </c>
      <c r="AD76" s="1">
        <f t="shared" si="52"/>
        <v>347.21770862872683</v>
      </c>
      <c r="AE76" s="1">
        <f t="shared" ref="AE76:AE89" si="70">AA76-Q76</f>
        <v>326.41656262872681</v>
      </c>
      <c r="AF76" s="1">
        <f t="shared" si="54"/>
        <v>-6.7411235772189784E-2</v>
      </c>
      <c r="AG76" s="1">
        <f t="shared" si="55"/>
        <v>-80.867280539070592</v>
      </c>
      <c r="AH76" s="1">
        <f t="shared" si="56"/>
        <v>117.87326269434573</v>
      </c>
      <c r="AI76" s="1">
        <f t="shared" si="66"/>
        <v>61.782034300164277</v>
      </c>
      <c r="AJ76" s="1">
        <f t="shared" si="57"/>
        <v>1</v>
      </c>
      <c r="AM76" s="1">
        <f t="shared" si="58"/>
        <v>675.03235116485246</v>
      </c>
      <c r="AN76" s="1">
        <f t="shared" si="37"/>
        <v>52508.714350382848</v>
      </c>
      <c r="AO76" s="1">
        <f t="shared" si="59"/>
        <v>19415.372613392519</v>
      </c>
      <c r="AP76" s="1">
        <f t="shared" si="60"/>
        <v>40347.045640286415</v>
      </c>
      <c r="AQ76" s="1">
        <f t="shared" si="61"/>
        <v>59762.41825367893</v>
      </c>
      <c r="AR76" s="1">
        <f t="shared" si="69"/>
        <v>7253.703903296082</v>
      </c>
      <c r="AT76" s="1">
        <f t="shared" si="63"/>
        <v>813.38038673188839</v>
      </c>
      <c r="AU76" s="1">
        <f t="shared" si="64"/>
        <v>63270.387428703223</v>
      </c>
      <c r="AV76" s="1">
        <f t="shared" si="65"/>
        <v>-3507.9691750242928</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314.72834000000006</v>
      </c>
      <c r="Z77" s="1">
        <f t="shared" si="48"/>
        <v>117.01739000000001</v>
      </c>
      <c r="AA77" s="1">
        <f t="shared" si="49"/>
        <v>293.26532600000002</v>
      </c>
      <c r="AB77" s="1">
        <f t="shared" si="50"/>
        <v>79.275223999999994</v>
      </c>
      <c r="AC77" s="1">
        <f t="shared" si="51"/>
        <v>77.159349766836755</v>
      </c>
      <c r="AD77" s="1">
        <f t="shared" si="52"/>
        <v>348.59148584818553</v>
      </c>
      <c r="AE77" s="1">
        <f t="shared" si="70"/>
        <v>327.12847184818548</v>
      </c>
      <c r="AF77" s="1">
        <f t="shared" si="54"/>
        <v>-7.4847238368237909E-2</v>
      </c>
      <c r="AG77" s="1">
        <f t="shared" si="55"/>
        <v>-80.668354870993767</v>
      </c>
      <c r="AH77" s="1">
        <f t="shared" si="56"/>
        <v>117.80066666915548</v>
      </c>
      <c r="AI77" s="1">
        <f t="shared" si="66"/>
        <v>61.341973107915877</v>
      </c>
      <c r="AJ77" s="1">
        <f t="shared" si="57"/>
        <v>1</v>
      </c>
      <c r="AM77" s="1">
        <f t="shared" si="58"/>
        <v>681.96698717084223</v>
      </c>
      <c r="AN77" s="1">
        <f t="shared" si="37"/>
        <v>52620.12929255089</v>
      </c>
      <c r="AO77" s="1">
        <f t="shared" si="59"/>
        <v>19492.19011417299</v>
      </c>
      <c r="AP77" s="1">
        <f t="shared" si="60"/>
        <v>40435.041891266825</v>
      </c>
      <c r="AQ77" s="1">
        <f t="shared" si="61"/>
        <v>59927.232005439815</v>
      </c>
      <c r="AR77" s="1">
        <f t="shared" si="69"/>
        <v>7307.1027128889255</v>
      </c>
      <c r="AT77" s="1">
        <f t="shared" si="63"/>
        <v>822.40200400684034</v>
      </c>
      <c r="AU77" s="1">
        <f t="shared" si="64"/>
        <v>63456.003876111274</v>
      </c>
      <c r="AV77" s="1">
        <f t="shared" si="65"/>
        <v>-3528.7718706714586</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315.73516999999998</v>
      </c>
      <c r="Z78" s="1">
        <f t="shared" si="48"/>
        <v>110.92364000000001</v>
      </c>
      <c r="AA78" s="1">
        <f t="shared" si="49"/>
        <v>293.616356</v>
      </c>
      <c r="AB78" s="1">
        <f t="shared" si="50"/>
        <v>73.561582000000001</v>
      </c>
      <c r="AC78" s="1">
        <f t="shared" si="51"/>
        <v>76.586902568771578</v>
      </c>
      <c r="AD78" s="1">
        <f t="shared" si="52"/>
        <v>349.74681163168481</v>
      </c>
      <c r="AE78" s="1">
        <f t="shared" si="70"/>
        <v>327.62799763168482</v>
      </c>
      <c r="AF78" s="1">
        <f t="shared" si="54"/>
        <v>-8.1505837002236584E-2</v>
      </c>
      <c r="AG78" s="1">
        <f t="shared" si="55"/>
        <v>-80.386583910160127</v>
      </c>
      <c r="AH78" s="1">
        <f t="shared" si="56"/>
        <v>117.76991437565651</v>
      </c>
      <c r="AI78" s="1">
        <f t="shared" si="66"/>
        <v>60.950130219275138</v>
      </c>
      <c r="AJ78" s="1">
        <f t="shared" si="57"/>
        <v>1</v>
      </c>
      <c r="AM78" s="1">
        <f t="shared" si="58"/>
        <v>688.84765393428017</v>
      </c>
      <c r="AN78" s="1">
        <f t="shared" si="37"/>
        <v>52756.708156591594</v>
      </c>
      <c r="AO78" s="1">
        <f t="shared" si="59"/>
        <v>19556.792466008919</v>
      </c>
      <c r="AP78" s="1">
        <f t="shared" si="60"/>
        <v>40496.786275262042</v>
      </c>
      <c r="AQ78" s="1">
        <f t="shared" si="61"/>
        <v>60053.578741270961</v>
      </c>
      <c r="AR78" s="1">
        <f t="shared" si="69"/>
        <v>7296.8705846793673</v>
      </c>
      <c r="AT78" s="1">
        <f t="shared" si="63"/>
        <v>831.35340997574781</v>
      </c>
      <c r="AU78" s="1">
        <f t="shared" si="64"/>
        <v>63670.782610028611</v>
      </c>
      <c r="AV78" s="1">
        <f t="shared" si="65"/>
        <v>-3617.2038687576496</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316.62127999999996</v>
      </c>
      <c r="Z79" s="1">
        <f t="shared" si="48"/>
        <v>104.80800999999997</v>
      </c>
      <c r="AA79" s="1">
        <f t="shared" si="49"/>
        <v>293.85395399999993</v>
      </c>
      <c r="AB79" s="1">
        <f t="shared" si="50"/>
        <v>67.838387999999981</v>
      </c>
      <c r="AC79" s="1">
        <f t="shared" si="51"/>
        <v>75.963590982930512</v>
      </c>
      <c r="AD79" s="1">
        <f t="shared" si="52"/>
        <v>350.84633698901013</v>
      </c>
      <c r="AE79" s="1">
        <f t="shared" si="70"/>
        <v>328.0790109890101</v>
      </c>
      <c r="AF79" s="1">
        <f t="shared" si="54"/>
        <v>-8.8300906155795639E-2</v>
      </c>
      <c r="AG79" s="1">
        <f t="shared" si="55"/>
        <v>-80.13187338286896</v>
      </c>
      <c r="AH79" s="1">
        <f t="shared" si="56"/>
        <v>117.69330808404638</v>
      </c>
      <c r="AI79" s="1">
        <f t="shared" si="66"/>
        <v>60.52298211095107</v>
      </c>
      <c r="AJ79" s="1">
        <f t="shared" si="57"/>
        <v>1</v>
      </c>
      <c r="AM79" s="1">
        <f t="shared" si="58"/>
        <v>695.67445335436128</v>
      </c>
      <c r="AN79" s="1">
        <f t="shared" si="37"/>
        <v>52845.929631884472</v>
      </c>
      <c r="AO79" s="1">
        <f t="shared" si="59"/>
        <v>19618.27462541448</v>
      </c>
      <c r="AP79" s="1">
        <f t="shared" si="60"/>
        <v>40552.534232307589</v>
      </c>
      <c r="AQ79" s="1">
        <f t="shared" si="61"/>
        <v>60170.80885772207</v>
      </c>
      <c r="AR79" s="1">
        <f t="shared" si="69"/>
        <v>7324.8792258375979</v>
      </c>
      <c r="AT79" s="1">
        <f t="shared" si="63"/>
        <v>840.23473720440666</v>
      </c>
      <c r="AU79" s="1">
        <f t="shared" si="64"/>
        <v>63827.247906645651</v>
      </c>
      <c r="AV79" s="1">
        <f t="shared" si="65"/>
        <v>-3656.4390489235811</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317.39996000000002</v>
      </c>
      <c r="Z80" s="1">
        <f t="shared" si="48"/>
        <v>98.677520000000001</v>
      </c>
      <c r="AA80" s="1">
        <f t="shared" si="49"/>
        <v>293.99080800000002</v>
      </c>
      <c r="AB80" s="1">
        <f t="shared" si="50"/>
        <v>62.110816</v>
      </c>
      <c r="AC80" s="1">
        <f t="shared" si="51"/>
        <v>75.275746867581702</v>
      </c>
      <c r="AD80" s="1">
        <f t="shared" si="52"/>
        <v>351.84636503803893</v>
      </c>
      <c r="AE80" s="1">
        <f t="shared" si="70"/>
        <v>328.43721303803892</v>
      </c>
      <c r="AF80" s="1">
        <f t="shared" si="54"/>
        <v>-9.4706234579371301E-2</v>
      </c>
      <c r="AG80" s="1">
        <f t="shared" si="55"/>
        <v>-79.84156413226728</v>
      </c>
      <c r="AH80" s="1">
        <f t="shared" si="56"/>
        <v>117.62503957498839</v>
      </c>
      <c r="AI80" s="1">
        <f t="shared" si="66"/>
        <v>60.047627740668737</v>
      </c>
      <c r="AJ80" s="1">
        <f t="shared" si="57"/>
        <v>1</v>
      </c>
      <c r="AM80" s="1">
        <f t="shared" si="58"/>
        <v>702.44485162852652</v>
      </c>
      <c r="AN80" s="1">
        <f t="shared" si="37"/>
        <v>52877.060839624952</v>
      </c>
      <c r="AO80" s="1">
        <f t="shared" si="59"/>
        <v>19674.193193832023</v>
      </c>
      <c r="AP80" s="1">
        <f t="shared" si="60"/>
        <v>40596.810154779843</v>
      </c>
      <c r="AQ80" s="1">
        <f t="shared" si="61"/>
        <v>60271.003348611863</v>
      </c>
      <c r="AR80" s="1">
        <f t="shared" si="69"/>
        <v>7393.942508986911</v>
      </c>
      <c r="AT80" s="1">
        <f t="shared" si="63"/>
        <v>849.04268934144125</v>
      </c>
      <c r="AU80" s="1">
        <f t="shared" si="64"/>
        <v>63912.322562637142</v>
      </c>
      <c r="AV80" s="1">
        <f t="shared" si="65"/>
        <v>-3641.3192140252795</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318.07020999999997</v>
      </c>
      <c r="Z81" s="1">
        <f t="shared" si="48"/>
        <v>92.532170000000008</v>
      </c>
      <c r="AA81" s="1">
        <f t="shared" si="49"/>
        <v>294.02591799999999</v>
      </c>
      <c r="AB81" s="1">
        <f t="shared" si="50"/>
        <v>56.378866000000016</v>
      </c>
      <c r="AC81" s="1">
        <f t="shared" si="51"/>
        <v>74.575163335966948</v>
      </c>
      <c r="AD81" s="1">
        <f>Y81-Q81</f>
        <v>352.67740043624156</v>
      </c>
      <c r="AE81" s="1">
        <f t="shared" si="70"/>
        <v>328.63310843624157</v>
      </c>
      <c r="AF81" s="1">
        <f t="shared" si="54"/>
        <v>-0.10043920773676893</v>
      </c>
      <c r="AG81" s="1">
        <f t="shared" si="55"/>
        <v>-79.479068844117819</v>
      </c>
      <c r="AH81" s="1">
        <f t="shared" si="56"/>
        <v>117.59346148401963</v>
      </c>
      <c r="AI81" s="1">
        <f t="shared" si="66"/>
        <v>59.564834548036146</v>
      </c>
      <c r="AJ81" s="1">
        <f t="shared" si="57"/>
        <v>1</v>
      </c>
      <c r="AM81" s="1">
        <f t="shared" si="58"/>
        <v>709.15519918741631</v>
      </c>
      <c r="AN81" s="1">
        <f t="shared" si="37"/>
        <v>52885.364809951745</v>
      </c>
      <c r="AO81" s="1">
        <f t="shared" si="59"/>
        <v>19720.662200193321</v>
      </c>
      <c r="AP81" s="1">
        <f t="shared" si="60"/>
        <v>40621.024001370082</v>
      </c>
      <c r="AQ81" s="1">
        <f t="shared" si="61"/>
        <v>60341.686201563403</v>
      </c>
      <c r="AR81" s="1">
        <f t="shared" si="69"/>
        <v>7456.3213916116583</v>
      </c>
      <c r="AT81" s="1">
        <f t="shared" si="63"/>
        <v>857.77251847824402</v>
      </c>
      <c r="AU81" s="1">
        <f t="shared" si="64"/>
        <v>63968.525670618772</v>
      </c>
      <c r="AV81" s="1">
        <f t="shared" si="65"/>
        <v>-3626.8394690553687</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318.61207000000002</v>
      </c>
      <c r="Z82" s="1">
        <f t="shared" si="48"/>
        <v>86.371910000000028</v>
      </c>
      <c r="AA82" s="1">
        <f t="shared" si="49"/>
        <v>293.94115399999998</v>
      </c>
      <c r="AB82" s="1">
        <f t="shared" si="50"/>
        <v>50.644342000000023</v>
      </c>
      <c r="AC82" s="1">
        <f t="shared" si="51"/>
        <v>73.891393705785802</v>
      </c>
      <c r="AD82" s="1">
        <f t="shared" ref="AD82:AD89" si="71">Y82-Q82</f>
        <v>353.39331277305638</v>
      </c>
      <c r="AE82" s="1">
        <f t="shared" si="70"/>
        <v>328.72239677305635</v>
      </c>
      <c r="AF82" s="1">
        <f t="shared" si="54"/>
        <v>-0.10622765445316866</v>
      </c>
      <c r="AG82" s="1">
        <f t="shared" si="55"/>
        <v>-79.133852436515468</v>
      </c>
      <c r="AH82" s="1">
        <f t="shared" si="56"/>
        <v>117.52381796537081</v>
      </c>
      <c r="AI82" s="1">
        <f t="shared" si="66"/>
        <v>59.099780708766374</v>
      </c>
      <c r="AJ82" s="1">
        <f t="shared" si="57"/>
        <v>1</v>
      </c>
      <c r="AM82" s="1">
        <f t="shared" si="58"/>
        <v>715.79539343445015</v>
      </c>
      <c r="AN82" s="1">
        <f t="shared" si="37"/>
        <v>52891.119229052798</v>
      </c>
      <c r="AO82" s="1">
        <f t="shared" si="59"/>
        <v>19760.693870330993</v>
      </c>
      <c r="AP82" s="1">
        <f t="shared" si="60"/>
        <v>40632.060575530413</v>
      </c>
      <c r="AQ82" s="1">
        <f t="shared" si="61"/>
        <v>60392.754445861407</v>
      </c>
      <c r="AR82" s="1">
        <f t="shared" si="69"/>
        <v>7501.6352168086087</v>
      </c>
      <c r="AT82" s="1">
        <f t="shared" si="63"/>
        <v>866.41108163805984</v>
      </c>
      <c r="AU82" s="1">
        <f t="shared" si="64"/>
        <v>64020.322344373606</v>
      </c>
      <c r="AV82" s="1">
        <f t="shared" si="65"/>
        <v>-3627.5678985121995</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319.04615000000001</v>
      </c>
      <c r="Z83" s="1">
        <f t="shared" si="48"/>
        <v>80.205109999999991</v>
      </c>
      <c r="AA83" s="1">
        <f t="shared" si="49"/>
        <v>293.75591399999996</v>
      </c>
      <c r="AB83" s="1">
        <f t="shared" si="50"/>
        <v>44.913149999999995</v>
      </c>
      <c r="AC83" s="1">
        <f t="shared" si="51"/>
        <v>73.219806553273244</v>
      </c>
      <c r="AD83" s="1">
        <f t="shared" si="71"/>
        <v>353.95798233070525</v>
      </c>
      <c r="AE83" s="1">
        <f t="shared" si="70"/>
        <v>328.6677463307052</v>
      </c>
      <c r="AF83" s="1">
        <f t="shared" si="54"/>
        <v>-0.11161161858626444</v>
      </c>
      <c r="AG83" s="1">
        <f t="shared" si="55"/>
        <v>-78.749645553232654</v>
      </c>
      <c r="AH83" s="1">
        <f t="shared" si="56"/>
        <v>117.46788470622019</v>
      </c>
      <c r="AI83" s="1">
        <f t="shared" si="66"/>
        <v>58.646280389855534</v>
      </c>
      <c r="AJ83" s="1">
        <f t="shared" si="57"/>
        <v>1</v>
      </c>
      <c r="AM83" s="1">
        <f t="shared" si="58"/>
        <v>722.37318329491529</v>
      </c>
      <c r="AN83" s="1">
        <f t="shared" si="37"/>
        <v>52892.024740125897</v>
      </c>
      <c r="AO83" s="1">
        <f t="shared" si="59"/>
        <v>19792.268497986046</v>
      </c>
      <c r="AP83" s="1">
        <f t="shared" si="60"/>
        <v>40625.305452953151</v>
      </c>
      <c r="AQ83" s="1">
        <f t="shared" si="61"/>
        <v>60417.573950939201</v>
      </c>
      <c r="AR83" s="1">
        <f t="shared" si="69"/>
        <v>7525.5492108133039</v>
      </c>
      <c r="AT83" s="1">
        <f t="shared" si="63"/>
        <v>874.96845978810529</v>
      </c>
      <c r="AU83" s="1">
        <f t="shared" si="64"/>
        <v>64065.021365900509</v>
      </c>
      <c r="AV83" s="1">
        <f t="shared" si="65"/>
        <v>-3647.4474149613088</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319.36483000000004</v>
      </c>
      <c r="Z84" s="1">
        <f t="shared" si="48"/>
        <v>74.017780000000002</v>
      </c>
      <c r="AA84" s="1">
        <f t="shared" si="49"/>
        <v>293.461952</v>
      </c>
      <c r="AB84" s="1">
        <f t="shared" si="50"/>
        <v>39.173138000000002</v>
      </c>
      <c r="AC84" s="1">
        <f t="shared" si="51"/>
        <v>72.376169904630956</v>
      </c>
      <c r="AD84" s="1">
        <f t="shared" si="71"/>
        <v>354.45769763072525</v>
      </c>
      <c r="AE84" s="1">
        <f t="shared" si="70"/>
        <v>328.55481963072521</v>
      </c>
      <c r="AF84" s="1">
        <f t="shared" si="54"/>
        <v>-0.11649902729391544</v>
      </c>
      <c r="AG84" s="1">
        <f t="shared" si="55"/>
        <v>-78.309252249752376</v>
      </c>
      <c r="AH84" s="1">
        <f t="shared" si="56"/>
        <v>117.43451305565073</v>
      </c>
      <c r="AI84" s="1">
        <f t="shared" si="66"/>
        <v>58.057334338775121</v>
      </c>
      <c r="AJ84" s="1">
        <f t="shared" si="57"/>
        <v>1</v>
      </c>
      <c r="AM84" s="1">
        <f t="shared" si="58"/>
        <v>728.90186305056397</v>
      </c>
      <c r="AN84" s="1">
        <f t="shared" si="37"/>
        <v>52755.125083949664</v>
      </c>
      <c r="AO84" s="1">
        <f t="shared" si="59"/>
        <v>19820.211078417266</v>
      </c>
      <c r="AP84" s="1">
        <f t="shared" si="60"/>
        <v>40611.34703527543</v>
      </c>
      <c r="AQ84" s="1">
        <f t="shared" si="61"/>
        <v>60431.558113692692</v>
      </c>
      <c r="AR84" s="1">
        <f t="shared" si="69"/>
        <v>7676.4330297430279</v>
      </c>
      <c r="AT84" s="1">
        <f t="shared" si="63"/>
        <v>883.46194812913916</v>
      </c>
      <c r="AU84" s="1">
        <f t="shared" si="64"/>
        <v>63941.592062070835</v>
      </c>
      <c r="AV84" s="1">
        <f t="shared" si="65"/>
        <v>-3510.0339483781427</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319.56706000000003</v>
      </c>
      <c r="Z85" s="1">
        <f t="shared" si="48"/>
        <v>67.830880000000022</v>
      </c>
      <c r="AA85" s="1">
        <f t="shared" si="49"/>
        <v>293.06007199999999</v>
      </c>
      <c r="AB85" s="1">
        <f t="shared" si="50"/>
        <v>33.44343600000002</v>
      </c>
      <c r="AC85" s="1">
        <f t="shared" si="51"/>
        <v>71.562015985051019</v>
      </c>
      <c r="AD85" s="1">
        <f t="shared" si="71"/>
        <v>354.84755578448858</v>
      </c>
      <c r="AE85" s="1">
        <f t="shared" si="70"/>
        <v>328.34056778448854</v>
      </c>
      <c r="AF85" s="1">
        <f t="shared" si="54"/>
        <v>-0.12144460571876117</v>
      </c>
      <c r="AG85" s="1">
        <f t="shared" si="55"/>
        <v>-77.891130690829357</v>
      </c>
      <c r="AH85" s="1">
        <f t="shared" si="56"/>
        <v>117.36908582697926</v>
      </c>
      <c r="AI85" s="1">
        <f t="shared" si="66"/>
        <v>57.493094582942966</v>
      </c>
      <c r="AJ85" s="1">
        <f t="shared" si="57"/>
        <v>1</v>
      </c>
      <c r="AM85" s="1">
        <f t="shared" si="58"/>
        <v>735.34723435817455</v>
      </c>
      <c r="AN85" s="1">
        <f t="shared" si="37"/>
        <v>52622.930539702742</v>
      </c>
      <c r="AO85" s="1">
        <f t="shared" si="59"/>
        <v>19842.010776801249</v>
      </c>
      <c r="AP85" s="1">
        <f t="shared" si="60"/>
        <v>40584.8642215695</v>
      </c>
      <c r="AQ85" s="1">
        <f t="shared" si="61"/>
        <v>60426.874998370753</v>
      </c>
      <c r="AR85" s="1">
        <f t="shared" si="69"/>
        <v>7803.9444586680111</v>
      </c>
      <c r="AT85" s="1">
        <f t="shared" si="63"/>
        <v>891.8470563139083</v>
      </c>
      <c r="AU85" s="1">
        <f t="shared" si="64"/>
        <v>63822.3733001566</v>
      </c>
      <c r="AV85" s="1">
        <f t="shared" si="65"/>
        <v>-3395.4983017858467</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319.65384000000006</v>
      </c>
      <c r="Z86" s="1">
        <f t="shared" si="48"/>
        <v>61.644409999999986</v>
      </c>
      <c r="AA86" s="1">
        <f>G86+$S$18*(J86-B86)+$S$20*(G86-D86)</f>
        <v>292.55127400000003</v>
      </c>
      <c r="AB86" s="1">
        <f t="shared" si="50"/>
        <v>27.724043999999985</v>
      </c>
      <c r="AC86" s="1">
        <f t="shared" si="51"/>
        <v>70.877233245888789</v>
      </c>
      <c r="AD86" s="1">
        <f t="shared" si="71"/>
        <v>354.97489583687099</v>
      </c>
      <c r="AE86" s="1">
        <f t="shared" si="70"/>
        <v>327.87232983687096</v>
      </c>
      <c r="AF86" s="1">
        <f t="shared" si="54"/>
        <v>-0.12574792192236933</v>
      </c>
      <c r="AG86" s="1">
        <f t="shared" si="55"/>
        <v>-77.400773680298357</v>
      </c>
      <c r="AH86" s="1">
        <f t="shared" si="56"/>
        <v>117.34108855091496</v>
      </c>
      <c r="AI86" s="1">
        <f t="shared" si="66"/>
        <v>57.034020889374936</v>
      </c>
      <c r="AJ86" s="1">
        <f t="shared" si="57"/>
        <v>1</v>
      </c>
      <c r="AM86" s="1">
        <f t="shared" si="58"/>
        <v>741.71389691836248</v>
      </c>
      <c r="AN86" s="1">
        <f t="shared" si="37"/>
        <v>52570.62887359989</v>
      </c>
      <c r="AO86" s="1">
        <f t="shared" si="59"/>
        <v>19849.131250510316</v>
      </c>
      <c r="AP86" s="1">
        <f t="shared" si="60"/>
        <v>40526.987201816279</v>
      </c>
      <c r="AQ86" s="1">
        <f t="shared" si="61"/>
        <v>60376.118452326598</v>
      </c>
      <c r="AR86" s="1">
        <f t="shared" si="69"/>
        <v>7805.4895787267087</v>
      </c>
      <c r="AT86" s="1">
        <f t="shared" si="63"/>
        <v>900.12976832462789</v>
      </c>
      <c r="AU86" s="1">
        <f t="shared" si="64"/>
        <v>63798.70754111249</v>
      </c>
      <c r="AV86" s="1">
        <f t="shared" si="65"/>
        <v>-3422.5890887858914</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319.61790000000002</v>
      </c>
      <c r="Z87" s="1">
        <f t="shared" si="48"/>
        <v>55.439060000000005</v>
      </c>
      <c r="AA87" s="1">
        <f t="shared" ref="AA87:AA90" si="72">G87+$S$18*(J87-B87)+$S$20*(G87-D87)</f>
        <v>291.92704400000002</v>
      </c>
      <c r="AB87" s="1">
        <f t="shared" si="50"/>
        <v>21.998100000000004</v>
      </c>
      <c r="AC87" s="1">
        <f t="shared" si="51"/>
        <v>69.886626046590052</v>
      </c>
      <c r="AD87" s="1">
        <f t="shared" si="71"/>
        <v>355.13463423480516</v>
      </c>
      <c r="AE87" s="1">
        <f t="shared" si="70"/>
        <v>327.44377823480517</v>
      </c>
      <c r="AF87" s="1">
        <f t="shared" si="54"/>
        <v>-0.12978724377973877</v>
      </c>
      <c r="AG87" s="1">
        <f t="shared" si="55"/>
        <v>-76.881188549906341</v>
      </c>
      <c r="AH87" s="1">
        <f t="shared" si="56"/>
        <v>117.31486669331264</v>
      </c>
      <c r="AI87" s="1">
        <f t="shared" si="66"/>
        <v>56.330475050276497</v>
      </c>
      <c r="AJ87" s="1">
        <f t="shared" si="57"/>
        <v>1</v>
      </c>
      <c r="AM87" s="1">
        <f t="shared" si="58"/>
        <v>748.03199808494116</v>
      </c>
      <c r="AN87" s="1">
        <f t="shared" si="37"/>
        <v>52277.432521045848</v>
      </c>
      <c r="AO87" s="1">
        <f t="shared" si="59"/>
        <v>19858.063342507601</v>
      </c>
      <c r="AP87" s="1">
        <f>$AL$5*AE87</f>
        <v>40474.015652491333</v>
      </c>
      <c r="AQ87" s="1">
        <f>AO87+AP87</f>
        <v>60332.078994998934</v>
      </c>
      <c r="AR87" s="1">
        <f t="shared" si="69"/>
        <v>8054.6464739530857</v>
      </c>
      <c r="AT87" s="1">
        <f t="shared" si="63"/>
        <v>908.34930437238381</v>
      </c>
      <c r="AU87" s="1">
        <f t="shared" si="64"/>
        <v>63481.468154352995</v>
      </c>
      <c r="AV87" s="1">
        <f t="shared" si="65"/>
        <v>-3149.3891593540611</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319.47113000000002</v>
      </c>
      <c r="Z88" s="1">
        <f t="shared" si="48"/>
        <v>49.249129999999994</v>
      </c>
      <c r="AA88" s="1">
        <f t="shared" si="72"/>
        <v>291.201142</v>
      </c>
      <c r="AB88" s="1">
        <f t="shared" si="50"/>
        <v>16.295617999999997</v>
      </c>
      <c r="AC88" s="1">
        <f t="shared" si="51"/>
        <v>69.008609903899483</v>
      </c>
      <c r="AD88" s="1">
        <f t="shared" si="71"/>
        <v>355.0907329976248</v>
      </c>
      <c r="AE88" s="1">
        <f t="shared" si="70"/>
        <v>326.82074499762479</v>
      </c>
      <c r="AF88" s="1">
        <f t="shared" si="54"/>
        <v>-0.13351135050411739</v>
      </c>
      <c r="AG88" s="1">
        <f t="shared" si="55"/>
        <v>-76.336352213995184</v>
      </c>
      <c r="AH88" s="1">
        <f t="shared" si="56"/>
        <v>117.29744892895945</v>
      </c>
      <c r="AI88" s="1">
        <f t="shared" si="66"/>
        <v>55.716555655565926</v>
      </c>
      <c r="AJ88" s="1">
        <f t="shared" si="57"/>
        <v>1</v>
      </c>
      <c r="AM88" s="1">
        <f t="shared" si="58"/>
        <v>754.25015416944564</v>
      </c>
      <c r="AN88" s="1">
        <f t="shared" si="37"/>
        <v>52049.754659035316</v>
      </c>
      <c r="AO88" s="1">
        <f t="shared" si="59"/>
        <v>19855.608517028188</v>
      </c>
      <c r="AP88" s="1">
        <f t="shared" ref="AP88:AP89" si="73">$AL$5*AE88</f>
        <v>40397.00500617642</v>
      </c>
      <c r="AQ88" s="1">
        <f t="shared" ref="AQ88:AQ89" si="74">AO88+AP88</f>
        <v>60252.613523204607</v>
      </c>
      <c r="AR88" s="1">
        <f t="shared" si="69"/>
        <v>8202.8588641692913</v>
      </c>
      <c r="AT88" s="1">
        <f t="shared" si="63"/>
        <v>916.43881682867686</v>
      </c>
      <c r="AU88" s="1">
        <f t="shared" si="64"/>
        <v>63242.168811321353</v>
      </c>
      <c r="AV88" s="1">
        <f t="shared" si="65"/>
        <v>-2989.5552881167459</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319.19994000000003</v>
      </c>
      <c r="Z89" s="1">
        <f t="shared" si="48"/>
        <v>43.053959999999975</v>
      </c>
      <c r="AA89" s="1">
        <f t="shared" si="72"/>
        <v>290.35934400000002</v>
      </c>
      <c r="AB89" s="1">
        <f t="shared" si="50"/>
        <v>10.599003999999974</v>
      </c>
      <c r="AC89" s="1">
        <f>AJ89*((AG89-Q89)^2+(AH89-R89)^2)^0.5</f>
        <v>68.137867218126885</v>
      </c>
      <c r="AD89" s="1">
        <f t="shared" si="71"/>
        <v>354.87475097500055</v>
      </c>
      <c r="AE89" s="1">
        <f t="shared" si="70"/>
        <v>326.03415497500055</v>
      </c>
      <c r="AF89" s="1">
        <f t="shared" si="54"/>
        <v>-0.13683580915994725</v>
      </c>
      <c r="AG89" s="1">
        <f t="shared" si="55"/>
        <v>-75.746759197643868</v>
      </c>
      <c r="AH89" s="1">
        <f t="shared" si="56"/>
        <v>117.29558132904194</v>
      </c>
      <c r="AI89" s="1">
        <f t="shared" si="66"/>
        <v>55.109054743089906</v>
      </c>
      <c r="AJ89" s="1">
        <f t="shared" si="57"/>
        <v>1</v>
      </c>
      <c r="AM89" s="1">
        <f t="shared" si="58"/>
        <v>760.39243208009543</v>
      </c>
      <c r="AN89" s="1">
        <f t="shared" si="37"/>
        <v>51811.518570742111</v>
      </c>
      <c r="AO89" s="1">
        <f t="shared" si="59"/>
        <v>19843.531450269107</v>
      </c>
      <c r="AP89" s="1">
        <f t="shared" si="73"/>
        <v>40299.777759839926</v>
      </c>
      <c r="AQ89" s="1">
        <f t="shared" si="74"/>
        <v>60143.30921010903</v>
      </c>
      <c r="AR89" s="1">
        <f>(AQ89-AN89)</f>
        <v>8331.7906393669182</v>
      </c>
      <c r="AT89" s="1">
        <f t="shared" si="63"/>
        <v>924.42961554664998</v>
      </c>
      <c r="AU89" s="1">
        <f t="shared" si="64"/>
        <v>62988.662396621723</v>
      </c>
      <c r="AV89" s="1">
        <f t="shared" si="65"/>
        <v>-2845.3531865126934</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318.81129999999996</v>
      </c>
      <c r="Z90" s="1">
        <f t="shared" si="48"/>
        <v>36.862220000000008</v>
      </c>
      <c r="AA90" s="1">
        <f t="shared" si="72"/>
        <v>289.40862800000002</v>
      </c>
      <c r="AB90" s="1">
        <f t="shared" si="50"/>
        <v>4.9157000000000073</v>
      </c>
    </row>
  </sheetData>
  <customSheetViews>
    <customSheetView guid="{32F0DE77-792E-4A94-AD21-A7886E218EB6}" state="hidden" topLeftCell="AE1">
      <selection activeCell="W14" sqref="W14"/>
      <pageMargins left="0.7" right="0.7" top="0.78740157499999996" bottom="0.78740157499999996" header="0.3" footer="0.3"/>
    </customSheetView>
  </customSheetViews>
  <pageMargins left="0.7" right="0.7" top="0.78740157499999996" bottom="0.78740157499999996"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EA892-6E21-4B1A-A303-04FC46CFFB07}">
  <dimension ref="A1:AV90"/>
  <sheetViews>
    <sheetView topLeftCell="X1" workbookViewId="0">
      <selection activeCell="B34" sqref="B34"/>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3" width="11.42578125" style="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366</v>
      </c>
      <c r="AA2" s="1">
        <f>G2+$S$18*(J2-B2)+$S$20*(G2-D2)</f>
        <v>13.4</v>
      </c>
      <c r="AB2" s="1">
        <f>B2+$S$18*(G2-D2)+$S$20*(B2-J2)</f>
        <v>335.5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55.917000000000002</v>
      </c>
      <c r="AM2" s="1">
        <f>($AK$39+$AK$42*(X2-$X$2))*0.947</f>
        <v>290.72899999999998</v>
      </c>
      <c r="AN2" s="1">
        <f t="shared" ref="AN2:AN65" si="1">AM2*AC2</f>
        <v>-9439.6114830477618</v>
      </c>
      <c r="AO2" s="1">
        <f>$AL$2*AD2</f>
        <v>-2903.3570128225065</v>
      </c>
      <c r="AP2" s="1">
        <f>$AL$5*AE2</f>
        <v>-2598.5216809760677</v>
      </c>
      <c r="AQ2" s="1">
        <f>AO2+AP2</f>
        <v>-5501.8786937985742</v>
      </c>
      <c r="AR2" s="1">
        <f>AQ2-AN2</f>
        <v>3937.7327892491876</v>
      </c>
      <c r="AT2" s="1">
        <f>($AK$45+$AK$48*(X2-$X$2))*0.924</f>
        <v>313.42079999999999</v>
      </c>
      <c r="AU2" s="1">
        <f>AT2*AC2</f>
        <v>-10176.386197132093</v>
      </c>
      <c r="AV2" s="1">
        <f>AQ2-AU2</f>
        <v>4674.5075033335188</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-10.210839999999999</v>
      </c>
      <c r="Z3" s="1">
        <f t="shared" ref="Z3:Z66" si="15">B3+$S$12*(G3-D3)+$S$14*(B3-J3)</f>
        <v>366.84098999999998</v>
      </c>
      <c r="AA3" s="1">
        <f t="shared" ref="AA3:AA66" si="16">G3+$S$18*(J3-B3)+$S$20*(G3-D3)</f>
        <v>20.151686000000002</v>
      </c>
      <c r="AB3" s="1">
        <f t="shared" ref="AB3:AB66" si="17">B3+$S$18*(G3-D3)+$S$20*(B3-J3)</f>
        <v>335.80635599999994</v>
      </c>
      <c r="AC3" s="1">
        <f t="shared" ref="AC3:AC66" si="18">AJ3*((AG3-Q3)^2+(AH3-R3)^2)^0.5</f>
        <v>-29.058773915868585</v>
      </c>
      <c r="AD3" s="1">
        <f t="shared" ref="AD3:AD66" si="19">Y3-Q3</f>
        <v>-48.640366778130684</v>
      </c>
      <c r="AE3" s="1">
        <f t="shared" ref="AE3:AE66" si="20">AA3-Q3</f>
        <v>-18.277840778130685</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($AK$39+$AK$42*(X3-$X$2))*0.947</f>
        <v>288.23120693829219</v>
      </c>
      <c r="AN3" s="1">
        <f t="shared" si="1"/>
        <v>-8375.6454779177657</v>
      </c>
      <c r="AO3" s="1">
        <f t="shared" ref="AO3:AO66" si="27">$AL$2*AD3</f>
        <v>-2719.8233891327336</v>
      </c>
      <c r="AP3" s="1">
        <f t="shared" ref="AP3:AP66" si="28">$AL$5*AE3</f>
        <v>-2259.250787221622</v>
      </c>
      <c r="AQ3" s="1">
        <f t="shared" ref="AQ3:AQ66" si="29">AO3+AP3</f>
        <v>-4979.0741763543556</v>
      </c>
      <c r="AR3" s="1">
        <f t="shared" ref="AR3:AR66" si="30">AQ3-AN3</f>
        <v>3396.5713015634101</v>
      </c>
      <c r="AT3" s="1">
        <f t="shared" ref="AT3:AT66" si="31">($AK$45+$AK$48*(X3-$X$2))*0.924</f>
        <v>310.17129519321645</v>
      </c>
      <c r="AU3" s="1">
        <f t="shared" ref="AU3:AU66" si="32">AT3*AC3</f>
        <v>-9013.1975422118139</v>
      </c>
      <c r="AV3" s="1">
        <f t="shared" ref="AV3:AV66" si="33">AQ3-AU3</f>
        <v>4034.1233658574583</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-2.9890999999999988</v>
      </c>
      <c r="Z4" s="1">
        <f t="shared" si="15"/>
        <v>367.63114999999999</v>
      </c>
      <c r="AA4" s="1">
        <f t="shared" si="16"/>
        <v>26.827910000000003</v>
      </c>
      <c r="AB4" s="1">
        <f t="shared" si="17"/>
        <v>336.07103999999998</v>
      </c>
      <c r="AC4" s="1">
        <f t="shared" si="18"/>
        <v>-25.918051859618991</v>
      </c>
      <c r="AD4" s="1">
        <f t="shared" si="19"/>
        <v>-44.409780043566712</v>
      </c>
      <c r="AE4" s="1">
        <f t="shared" si="20"/>
        <v>-14.592770043566709</v>
      </c>
      <c r="AF4" s="1">
        <f t="shared" si="21"/>
        <v>2.1744203491685039</v>
      </c>
      <c r="AG4" s="1">
        <f t="shared" si="22"/>
        <v>31.245094978499409</v>
      </c>
      <c r="AH4" s="1">
        <f t="shared" si="23"/>
        <v>-65.397942488835355</v>
      </c>
      <c r="AI4" s="1">
        <f t="shared" si="24"/>
        <v>-23.837006539863154</v>
      </c>
      <c r="AJ4" s="1">
        <f t="shared" si="25"/>
        <v>-1</v>
      </c>
      <c r="AK4" s="1" t="s">
        <v>31</v>
      </c>
      <c r="AL4" s="4">
        <f>'Federstärke 55 GR int'!A4</f>
        <v>12.600000000000001</v>
      </c>
      <c r="AM4" s="1">
        <f t="shared" si="26"/>
        <v>286.03041482695323</v>
      </c>
      <c r="AN4" s="1">
        <f t="shared" si="1"/>
        <v>-7413.3511249133071</v>
      </c>
      <c r="AO4" s="1">
        <f t="shared" si="27"/>
        <v>-2483.2616706961198</v>
      </c>
      <c r="AP4" s="1">
        <f t="shared" si="28"/>
        <v>-1803.7539340051069</v>
      </c>
      <c r="AQ4" s="1">
        <f t="shared" si="29"/>
        <v>-4287.0156047012269</v>
      </c>
      <c r="AR4" s="1">
        <f t="shared" si="30"/>
        <v>3126.3355202120802</v>
      </c>
      <c r="AT4" s="1">
        <f t="shared" si="31"/>
        <v>307.30817388258339</v>
      </c>
      <c r="AU4" s="1">
        <f t="shared" si="32"/>
        <v>-7964.8291875736068</v>
      </c>
      <c r="AV4" s="1">
        <f t="shared" si="33"/>
        <v>3677.8135828723798</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4.162589999999998</v>
      </c>
      <c r="Z5" s="1">
        <f t="shared" si="15"/>
        <v>368.33887000000004</v>
      </c>
      <c r="AA5" s="1">
        <f t="shared" si="16"/>
        <v>33.423578000000006</v>
      </c>
      <c r="AB5" s="1">
        <f t="shared" si="17"/>
        <v>336.26365400000003</v>
      </c>
      <c r="AC5" s="1">
        <f t="shared" si="18"/>
        <v>-22.252024705646676</v>
      </c>
      <c r="AD5" s="1">
        <f t="shared" si="19"/>
        <v>-39.706646648375838</v>
      </c>
      <c r="AE5" s="1">
        <f t="shared" si="20"/>
        <v>-10.445658648375826</v>
      </c>
      <c r="AF5" s="1">
        <f t="shared" si="21"/>
        <v>2.2056876155427214</v>
      </c>
      <c r="AG5" s="1">
        <f t="shared" si="22"/>
        <v>35.921744854378815</v>
      </c>
      <c r="AH5" s="1">
        <f t="shared" si="23"/>
        <v>-57.140630462914395</v>
      </c>
      <c r="AI5" s="1">
        <f t="shared" si="24"/>
        <v>-20.784368590001961</v>
      </c>
      <c r="AJ5" s="1">
        <f t="shared" si="25"/>
        <v>-1</v>
      </c>
      <c r="AK5" s="1">
        <v>5.7</v>
      </c>
      <c r="AL5" s="1">
        <f>9.81*AL4</f>
        <v>123.60600000000002</v>
      </c>
      <c r="AM5" s="1">
        <f t="shared" si="26"/>
        <v>284.1514995281234</v>
      </c>
      <c r="AN5" s="1">
        <f t="shared" si="1"/>
        <v>-6322.946187646352</v>
      </c>
      <c r="AO5" s="1">
        <f t="shared" si="27"/>
        <v>-2220.2765606372318</v>
      </c>
      <c r="AP5" s="1">
        <f t="shared" si="28"/>
        <v>-1291.1460828911427</v>
      </c>
      <c r="AQ5" s="1">
        <f t="shared" si="29"/>
        <v>-3511.4226435283745</v>
      </c>
      <c r="AR5" s="1">
        <f t="shared" si="30"/>
        <v>2811.5235441179775</v>
      </c>
      <c r="AT5" s="1">
        <f t="shared" si="31"/>
        <v>304.86379833014581</v>
      </c>
      <c r="AU5" s="1">
        <f t="shared" si="32"/>
        <v>-6783.83677229969</v>
      </c>
      <c r="AV5" s="1">
        <f t="shared" si="33"/>
        <v>3272.4141287713155</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11.230860000000002</v>
      </c>
      <c r="Z6" s="1">
        <f t="shared" si="15"/>
        <v>368.97176000000002</v>
      </c>
      <c r="AA6" s="1">
        <f t="shared" si="16"/>
        <v>39.927784000000003</v>
      </c>
      <c r="AB6" s="1">
        <f t="shared" si="17"/>
        <v>336.39059600000002</v>
      </c>
      <c r="AC6" s="1">
        <f t="shared" si="18"/>
        <v>-18.618285027900814</v>
      </c>
      <c r="AD6" s="1">
        <f t="shared" si="19"/>
        <v>-34.223574266555865</v>
      </c>
      <c r="AE6" s="1">
        <f t="shared" si="20"/>
        <v>-5.5266502665558619</v>
      </c>
      <c r="AF6" s="1">
        <f t="shared" si="21"/>
        <v>2.2229689025566128</v>
      </c>
      <c r="AG6" s="1">
        <f t="shared" si="22"/>
        <v>39.482403168170165</v>
      </c>
      <c r="AH6" s="1">
        <f t="shared" si="23"/>
        <v>-48.272822906671252</v>
      </c>
      <c r="AI6" s="1">
        <f t="shared" si="24"/>
        <v>-17.634494093680988</v>
      </c>
      <c r="AJ6" s="1">
        <f t="shared" si="25"/>
        <v>-1</v>
      </c>
      <c r="AK6" s="1" t="s">
        <v>32</v>
      </c>
      <c r="AM6" s="1">
        <f t="shared" si="26"/>
        <v>282.58656238591192</v>
      </c>
      <c r="AN6" s="1">
        <f t="shared" si="1"/>
        <v>-5261.2771635555837</v>
      </c>
      <c r="AO6" s="1">
        <f t="shared" si="27"/>
        <v>-1913.6796022630044</v>
      </c>
      <c r="AP6" s="1">
        <f t="shared" si="28"/>
        <v>-683.12713284790402</v>
      </c>
      <c r="AQ6" s="1">
        <f t="shared" si="29"/>
        <v>-2596.8067351109084</v>
      </c>
      <c r="AR6" s="1">
        <f t="shared" si="30"/>
        <v>2664.4704284446752</v>
      </c>
      <c r="AT6" s="1">
        <f t="shared" si="31"/>
        <v>302.82789277660345</v>
      </c>
      <c r="AU6" s="1">
        <f t="shared" si="32"/>
        <v>-5638.1360221133891</v>
      </c>
      <c r="AV6" s="1">
        <f t="shared" si="33"/>
        <v>3041.3292870024807</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18.211410000000008</v>
      </c>
      <c r="Z7" s="1">
        <f t="shared" si="15"/>
        <v>369.50518</v>
      </c>
      <c r="AA7" s="1">
        <f t="shared" si="16"/>
        <v>46.334992000000007</v>
      </c>
      <c r="AB7" s="1">
        <f t="shared" si="17"/>
        <v>336.42844600000001</v>
      </c>
      <c r="AC7" s="1">
        <f t="shared" si="18"/>
        <v>-14.628365850133152</v>
      </c>
      <c r="AD7" s="1">
        <f t="shared" si="19"/>
        <v>-28.145993583726671</v>
      </c>
      <c r="AE7" s="1">
        <f t="shared" si="20"/>
        <v>-2.2411583726672291E-2</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281.36261396663605</v>
      </c>
      <c r="AN7" s="1">
        <f t="shared" si="1"/>
        <v>-4115.8752536537359</v>
      </c>
      <c r="AO7" s="1">
        <f t="shared" si="27"/>
        <v>-1573.8395232212442</v>
      </c>
      <c r="AP7" s="1">
        <f t="shared" si="28"/>
        <v>-2.7702062181190557</v>
      </c>
      <c r="AQ7" s="1">
        <f t="shared" si="29"/>
        <v>-1576.6097294393633</v>
      </c>
      <c r="AR7" s="1">
        <f t="shared" si="30"/>
        <v>2539.2655242143728</v>
      </c>
      <c r="AT7" s="1">
        <f t="shared" si="31"/>
        <v>301.23559662818968</v>
      </c>
      <c r="AU7" s="1">
        <f t="shared" si="32"/>
        <v>-4406.5845145602952</v>
      </c>
      <c r="AV7" s="1">
        <f t="shared" si="33"/>
        <v>2829.9747851209322</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25.095220000000001</v>
      </c>
      <c r="Z8" s="1">
        <f t="shared" si="15"/>
        <v>369.93942000000004</v>
      </c>
      <c r="AA8" s="1">
        <f t="shared" si="16"/>
        <v>52.638027999999998</v>
      </c>
      <c r="AB8" s="1">
        <f t="shared" si="17"/>
        <v>336.376892</v>
      </c>
      <c r="AC8" s="1">
        <f t="shared" si="18"/>
        <v>-10.687768791832351</v>
      </c>
      <c r="AD8" s="1">
        <f t="shared" si="19"/>
        <v>-21.359101297146776</v>
      </c>
      <c r="AE8" s="1">
        <f t="shared" si="20"/>
        <v>6.1837067028532218</v>
      </c>
      <c r="AF8" s="1">
        <f t="shared" si="21"/>
        <v>2.2252489322424847</v>
      </c>
      <c r="AG8" s="1">
        <f t="shared" si="22"/>
        <v>43.82525795617336</v>
      </c>
      <c r="AH8" s="1">
        <f t="shared" si="23"/>
        <v>-29.518577877838183</v>
      </c>
      <c r="AI8" s="1">
        <f t="shared" si="24"/>
        <v>-10.359364251575251</v>
      </c>
      <c r="AJ8" s="1">
        <f t="shared" si="25"/>
        <v>-1</v>
      </c>
      <c r="AK8" s="1" t="s">
        <v>33</v>
      </c>
      <c r="AL8" s="4">
        <f>'Federstärke 55 GR int'!A8</f>
        <v>750</v>
      </c>
      <c r="AM8" s="1">
        <f t="shared" si="26"/>
        <v>280.47843213663759</v>
      </c>
      <c r="AN8" s="1">
        <f t="shared" si="1"/>
        <v>-2997.6886337720234</v>
      </c>
      <c r="AO8" s="1">
        <f t="shared" si="27"/>
        <v>-1194.3368672325562</v>
      </c>
      <c r="AP8" s="1">
        <f t="shared" si="28"/>
        <v>764.34325071287549</v>
      </c>
      <c r="AQ8" s="1">
        <f t="shared" si="29"/>
        <v>-429.9936165196807</v>
      </c>
      <c r="AR8" s="1">
        <f t="shared" si="30"/>
        <v>2567.695017252343</v>
      </c>
      <c r="AT8" s="1">
        <f t="shared" si="31"/>
        <v>300.08531994967001</v>
      </c>
      <c r="AU8" s="1">
        <f t="shared" si="32"/>
        <v>-3207.2425174451091</v>
      </c>
      <c r="AV8" s="1">
        <f t="shared" si="33"/>
        <v>2777.2489009254286</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31.887960000000003</v>
      </c>
      <c r="Z9" s="1">
        <f t="shared" si="15"/>
        <v>370.25751000000002</v>
      </c>
      <c r="AA9" s="1">
        <f t="shared" si="16"/>
        <v>58.841334000000003</v>
      </c>
      <c r="AB9" s="1">
        <f t="shared" si="17"/>
        <v>336.21895599999999</v>
      </c>
      <c r="AC9" s="1">
        <f t="shared" si="18"/>
        <v>-6.6492678391533468</v>
      </c>
      <c r="AD9" s="1">
        <f t="shared" si="19"/>
        <v>-13.899630875395406</v>
      </c>
      <c r="AE9" s="1">
        <f t="shared" si="20"/>
        <v>13.053743124604594</v>
      </c>
      <c r="AF9" s="1">
        <f t="shared" si="21"/>
        <v>2.2083156970003595</v>
      </c>
      <c r="AG9" s="1">
        <f t="shared" si="22"/>
        <v>44.40380767254365</v>
      </c>
      <c r="AH9" s="1">
        <f t="shared" si="23"/>
        <v>-19.867099766588801</v>
      </c>
      <c r="AI9" s="1">
        <f t="shared" si="24"/>
        <v>-6.5036840978251966</v>
      </c>
      <c r="AJ9" s="1">
        <f t="shared" si="25"/>
        <v>-1</v>
      </c>
      <c r="AK9" s="1">
        <f>AK5+AK7</f>
        <v>11.9</v>
      </c>
      <c r="AL9" s="1" t="s">
        <v>44</v>
      </c>
      <c r="AM9" s="1">
        <f t="shared" si="26"/>
        <v>279.93995129532527</v>
      </c>
      <c r="AN9" s="1">
        <f t="shared" si="1"/>
        <v>-1861.3957150421606</v>
      </c>
      <c r="AO9" s="1">
        <f t="shared" si="27"/>
        <v>-777.2256596594849</v>
      </c>
      <c r="AP9" s="1">
        <f t="shared" si="28"/>
        <v>1613.5209726598757</v>
      </c>
      <c r="AQ9" s="1">
        <f t="shared" si="29"/>
        <v>836.29531300039082</v>
      </c>
      <c r="AR9" s="1">
        <f t="shared" si="30"/>
        <v>2697.6910280425514</v>
      </c>
      <c r="AT9" s="1">
        <f t="shared" si="31"/>
        <v>299.3847831001487</v>
      </c>
      <c r="AU9" s="1">
        <f t="shared" si="32"/>
        <v>-1990.6896097997192</v>
      </c>
      <c r="AV9" s="1">
        <f t="shared" si="33"/>
        <v>2826.9849228001099</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38.592330000000004</v>
      </c>
      <c r="Z10" s="1">
        <f t="shared" si="15"/>
        <v>370.43581000000006</v>
      </c>
      <c r="AA10" s="1">
        <f t="shared" si="16"/>
        <v>64.946374000000006</v>
      </c>
      <c r="AB10" s="1">
        <f t="shared" si="17"/>
        <v>335.93221800000003</v>
      </c>
      <c r="AC10" s="1">
        <f t="shared" si="18"/>
        <v>-2.3403882200844572</v>
      </c>
      <c r="AD10" s="1">
        <f t="shared" si="19"/>
        <v>-6.1726962813060595</v>
      </c>
      <c r="AE10" s="1">
        <f t="shared" si="20"/>
        <v>20.181347718693942</v>
      </c>
      <c r="AF10" s="1">
        <f t="shared" si="21"/>
        <v>2.1853200307376732</v>
      </c>
      <c r="AG10" s="1">
        <f t="shared" si="22"/>
        <v>44.366763056821341</v>
      </c>
      <c r="AH10" s="1">
        <f t="shared" si="23"/>
        <v>-10.286072014015978</v>
      </c>
      <c r="AI10" s="1">
        <f t="shared" si="24"/>
        <v>-2.3062531137611773</v>
      </c>
      <c r="AJ10" s="1">
        <f t="shared" si="25"/>
        <v>-1</v>
      </c>
      <c r="AK10" s="1">
        <v>12</v>
      </c>
      <c r="AL10" s="4">
        <f>'Federstärke 55 GR int'!A10</f>
        <v>19</v>
      </c>
      <c r="AM10" s="1">
        <f t="shared" si="26"/>
        <v>279.78152043597441</v>
      </c>
      <c r="AN10" s="1">
        <f t="shared" si="1"/>
        <v>-654.79737462567334</v>
      </c>
      <c r="AO10" s="1">
        <f t="shared" si="27"/>
        <v>-345.15865796179094</v>
      </c>
      <c r="AP10" s="1">
        <f t="shared" si="28"/>
        <v>2494.5356661168839</v>
      </c>
      <c r="AQ10" s="1">
        <f t="shared" si="29"/>
        <v>2149.3770081550929</v>
      </c>
      <c r="AR10" s="1">
        <f t="shared" si="30"/>
        <v>2804.1743827807663</v>
      </c>
      <c r="AT10" s="1">
        <f t="shared" si="31"/>
        <v>299.17867241512198</v>
      </c>
      <c r="AU10" s="1">
        <f t="shared" si="32"/>
        <v>-700.19424062085818</v>
      </c>
      <c r="AV10" s="1">
        <f t="shared" si="33"/>
        <v>2849.5712487759511</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45.196289999999998</v>
      </c>
      <c r="Z11" s="1">
        <f t="shared" si="15"/>
        <v>370.49189999999999</v>
      </c>
      <c r="AA11" s="1">
        <f t="shared" si="16"/>
        <v>70.944800000000001</v>
      </c>
      <c r="AB11" s="1">
        <f t="shared" si="17"/>
        <v>335.53305399999994</v>
      </c>
      <c r="AC11" s="1">
        <f t="shared" si="18"/>
        <v>1.9285283991998563</v>
      </c>
      <c r="AD11" s="1">
        <f t="shared" si="19"/>
        <v>2.1174780174550207</v>
      </c>
      <c r="AE11" s="1">
        <f t="shared" si="20"/>
        <v>27.865988017455024</v>
      </c>
      <c r="AF11" s="1">
        <f t="shared" si="21"/>
        <v>2.151557820575873</v>
      </c>
      <c r="AG11" s="1">
        <f t="shared" si="22"/>
        <v>43.334347050180966</v>
      </c>
      <c r="AH11" s="1">
        <f t="shared" si="23"/>
        <v>-0.83133951505912407</v>
      </c>
      <c r="AI11" s="1">
        <f t="shared" si="24"/>
        <v>1.9115238988117911</v>
      </c>
      <c r="AJ11" s="1">
        <f t="shared" si="25"/>
        <v>1</v>
      </c>
      <c r="AK11" s="1" t="s">
        <v>34</v>
      </c>
      <c r="AM11" s="1">
        <f t="shared" si="26"/>
        <v>279.9713906178057</v>
      </c>
      <c r="AN11" s="1">
        <f t="shared" si="1"/>
        <v>539.93277776991454</v>
      </c>
      <c r="AO11" s="1">
        <f t="shared" si="27"/>
        <v>118.40301830203239</v>
      </c>
      <c r="AP11" s="1">
        <f t="shared" si="28"/>
        <v>3444.4033148855465</v>
      </c>
      <c r="AQ11" s="1">
        <f t="shared" si="29"/>
        <v>3562.8063331875787</v>
      </c>
      <c r="AR11" s="1">
        <f t="shared" si="30"/>
        <v>3022.8735554176642</v>
      </c>
      <c r="AT11" s="1">
        <f t="shared" si="31"/>
        <v>299.42568409834917</v>
      </c>
      <c r="AU11" s="1">
        <f t="shared" si="32"/>
        <v>577.45093523351113</v>
      </c>
      <c r="AV11" s="1">
        <f t="shared" si="33"/>
        <v>2985.3553979540675</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f>-17.5/50</f>
        <v>-0.35</v>
      </c>
      <c r="T12" s="1">
        <f t="shared" si="12"/>
        <v>-118.5812</v>
      </c>
      <c r="U12" s="1">
        <f t="shared" si="13"/>
        <v>23.697000000000006</v>
      </c>
      <c r="X12" s="1">
        <f t="shared" si="0"/>
        <v>76.245517969517394</v>
      </c>
      <c r="Y12" s="1">
        <f t="shared" si="14"/>
        <v>51.705240000000018</v>
      </c>
      <c r="Z12" s="1">
        <f t="shared" si="15"/>
        <v>370.39149999999995</v>
      </c>
      <c r="AA12" s="1">
        <f t="shared" si="16"/>
        <v>76.839540000000014</v>
      </c>
      <c r="AB12" s="1">
        <f t="shared" si="17"/>
        <v>334.98962399999999</v>
      </c>
      <c r="AC12" s="1">
        <f t="shared" si="18"/>
        <v>6.156693796893312</v>
      </c>
      <c r="AD12" s="1">
        <f t="shared" si="19"/>
        <v>10.66043284245724</v>
      </c>
      <c r="AE12" s="1">
        <f t="shared" si="20"/>
        <v>35.794732842457236</v>
      </c>
      <c r="AF12" s="1">
        <f t="shared" si="21"/>
        <v>2.1108697615050205</v>
      </c>
      <c r="AG12" s="1">
        <f t="shared" si="22"/>
        <v>41.631281854517255</v>
      </c>
      <c r="AH12" s="1">
        <f t="shared" si="23"/>
        <v>8.3657529221890545</v>
      </c>
      <c r="AI12" s="1">
        <f t="shared" si="24"/>
        <v>6.1286969201057158</v>
      </c>
      <c r="AJ12" s="1">
        <f t="shared" si="25"/>
        <v>1</v>
      </c>
      <c r="AK12" s="1" t="s">
        <v>37</v>
      </c>
      <c r="AM12" s="1">
        <f t="shared" si="26"/>
        <v>280.55921408961427</v>
      </c>
      <c r="AN12" s="1">
        <f t="shared" si="1"/>
        <v>1727.3171730467909</v>
      </c>
      <c r="AO12" s="1">
        <f t="shared" si="27"/>
        <v>596.09942325168151</v>
      </c>
      <c r="AP12" s="1">
        <f t="shared" si="28"/>
        <v>4424.4437477247702</v>
      </c>
      <c r="AQ12" s="1">
        <f t="shared" si="29"/>
        <v>5020.5431709764516</v>
      </c>
      <c r="AR12" s="1">
        <f t="shared" si="30"/>
        <v>3293.2259979296605</v>
      </c>
      <c r="AT12" s="1">
        <f t="shared" si="31"/>
        <v>300.19041326125108</v>
      </c>
      <c r="AU12" s="1">
        <f t="shared" si="32"/>
        <v>1848.1804552123845</v>
      </c>
      <c r="AV12" s="1">
        <f t="shared" si="33"/>
        <v>3172.3627157640672</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58.135419999999996</v>
      </c>
      <c r="Z13" s="1">
        <f t="shared" si="15"/>
        <v>370.15658999999999</v>
      </c>
      <c r="AA13" s="1">
        <f t="shared" si="16"/>
        <v>82.648086000000006</v>
      </c>
      <c r="AB13" s="1">
        <f t="shared" si="17"/>
        <v>334.32023199999998</v>
      </c>
      <c r="AC13" s="1">
        <f t="shared" si="18"/>
        <v>10.457157226361314</v>
      </c>
      <c r="AD13" s="1">
        <f t="shared" si="19"/>
        <v>19.418493337982376</v>
      </c>
      <c r="AE13" s="1">
        <f t="shared" si="20"/>
        <v>43.931159337982386</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281.48340242515673</v>
      </c>
      <c r="AN13" s="1">
        <f t="shared" si="1"/>
        <v>2943.5161957709975</v>
      </c>
      <c r="AO13" s="1">
        <f t="shared" si="27"/>
        <v>1085.8238919799605</v>
      </c>
      <c r="AP13" s="1">
        <f t="shared" si="28"/>
        <v>5430.154881130652</v>
      </c>
      <c r="AQ13" s="1">
        <f t="shared" si="29"/>
        <v>6515.9787731106126</v>
      </c>
      <c r="AR13" s="1">
        <f t="shared" si="30"/>
        <v>3572.4625773396151</v>
      </c>
      <c r="AT13" s="1">
        <f t="shared" si="31"/>
        <v>301.39273641794421</v>
      </c>
      <c r="AU13" s="1">
        <f t="shared" si="32"/>
        <v>3151.711231605716</v>
      </c>
      <c r="AV13" s="1">
        <f t="shared" si="33"/>
        <v>3364.2675415048966</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f>-366/50</f>
        <v>-7.32</v>
      </c>
      <c r="T14" s="1">
        <f t="shared" si="12"/>
        <v>-117.8176</v>
      </c>
      <c r="U14" s="1">
        <f t="shared" si="13"/>
        <v>29.216200000000001</v>
      </c>
      <c r="X14" s="1">
        <f t="shared" si="0"/>
        <v>76.682230094070675</v>
      </c>
      <c r="Y14" s="1">
        <f t="shared" si="14"/>
        <v>64.472920000000016</v>
      </c>
      <c r="Z14" s="1">
        <f t="shared" si="15"/>
        <v>369.76216000000005</v>
      </c>
      <c r="AA14" s="1">
        <f t="shared" si="16"/>
        <v>88.356504000000001</v>
      </c>
      <c r="AB14" s="1">
        <f t="shared" si="17"/>
        <v>333.50355200000001</v>
      </c>
      <c r="AC14" s="1">
        <f t="shared" si="18"/>
        <v>14.7463117178325</v>
      </c>
      <c r="AD14" s="1">
        <f t="shared" si="19"/>
        <v>28.334621038542252</v>
      </c>
      <c r="AE14" s="1">
        <f t="shared" si="20"/>
        <v>52.218205038542237</v>
      </c>
      <c r="AF14" s="1">
        <f t="shared" si="21"/>
        <v>2.0126064270459851</v>
      </c>
      <c r="AG14" s="1">
        <f t="shared" si="22"/>
        <v>36.473638952770102</v>
      </c>
      <c r="AH14" s="1">
        <f t="shared" si="23"/>
        <v>25.706616912517212</v>
      </c>
      <c r="AI14" s="1">
        <f t="shared" si="24"/>
        <v>14.742498308282444</v>
      </c>
      <c r="AJ14" s="1">
        <f t="shared" si="25"/>
        <v>1</v>
      </c>
      <c r="AK14" s="1">
        <f>(AL16+AL14*AK16)</f>
        <v>339.2</v>
      </c>
      <c r="AL14" s="4">
        <f>'Federstärke 55 GR int'!$I$31</f>
        <v>36</v>
      </c>
      <c r="AM14" s="1">
        <f t="shared" si="26"/>
        <v>282.79247255215483</v>
      </c>
      <c r="AN14" s="1">
        <f t="shared" si="1"/>
        <v>4170.1459517106659</v>
      </c>
      <c r="AO14" s="1">
        <f t="shared" si="27"/>
        <v>1584.3870046121672</v>
      </c>
      <c r="AP14" s="1">
        <f t="shared" si="28"/>
        <v>6454.4834519940532</v>
      </c>
      <c r="AQ14" s="1">
        <f t="shared" si="29"/>
        <v>8038.8704566062206</v>
      </c>
      <c r="AR14" s="1">
        <f t="shared" si="30"/>
        <v>3868.7245048955547</v>
      </c>
      <c r="AT14" s="1">
        <f t="shared" si="31"/>
        <v>303.09577168347914</v>
      </c>
      <c r="AU14" s="1">
        <f t="shared" si="32"/>
        <v>4469.5447296015727</v>
      </c>
      <c r="AV14" s="1">
        <f t="shared" si="33"/>
        <v>3569.3257270046479</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70.723389999999995</v>
      </c>
      <c r="Z15" s="1">
        <f t="shared" si="15"/>
        <v>369.21153000000004</v>
      </c>
      <c r="AA15" s="1">
        <f t="shared" si="16"/>
        <v>93.971062000000003</v>
      </c>
      <c r="AB15" s="1">
        <f t="shared" si="17"/>
        <v>332.54229400000003</v>
      </c>
      <c r="AC15" s="1">
        <f t="shared" si="18"/>
        <v>18.882981912282986</v>
      </c>
      <c r="AD15" s="1">
        <f t="shared" si="19"/>
        <v>37.393183831532312</v>
      </c>
      <c r="AE15" s="1">
        <f t="shared" si="20"/>
        <v>60.640855831532321</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284.47121925692613</v>
      </c>
      <c r="AN15" s="1">
        <f t="shared" si="1"/>
        <v>5371.6648877936241</v>
      </c>
      <c r="AO15" s="1">
        <f t="shared" si="27"/>
        <v>2090.9146603077925</v>
      </c>
      <c r="AP15" s="1">
        <f t="shared" si="28"/>
        <v>7495.5736259123851</v>
      </c>
      <c r="AQ15" s="1">
        <f t="shared" si="29"/>
        <v>9586.4882862201775</v>
      </c>
      <c r="AR15" s="1">
        <f t="shared" si="30"/>
        <v>4214.8233984265535</v>
      </c>
      <c r="AT15" s="1">
        <f t="shared" si="31"/>
        <v>305.27973782949636</v>
      </c>
      <c r="AU15" s="1">
        <f t="shared" si="32"/>
        <v>5764.5917676208719</v>
      </c>
      <c r="AV15" s="1">
        <f t="shared" si="33"/>
        <v>3821.8965185993056</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76.905470000000008</v>
      </c>
      <c r="Z16" s="1">
        <f t="shared" si="15"/>
        <v>368.50340000000006</v>
      </c>
      <c r="AA16" s="1">
        <f t="shared" si="16"/>
        <v>99.509180000000001</v>
      </c>
      <c r="AB16" s="1">
        <f t="shared" si="17"/>
        <v>331.433922</v>
      </c>
      <c r="AC16" s="1">
        <f t="shared" si="18"/>
        <v>22.956688615896635</v>
      </c>
      <c r="AD16" s="1">
        <f t="shared" si="19"/>
        <v>46.351006061805087</v>
      </c>
      <c r="AE16" s="1">
        <f t="shared" si="20"/>
        <v>68.954716061805073</v>
      </c>
      <c r="AF16" s="1">
        <f t="shared" si="21"/>
        <v>1.8965219402512459</v>
      </c>
      <c r="AG16" s="1">
        <f t="shared" si="22"/>
        <v>29.496165899673841</v>
      </c>
      <c r="AH16" s="1">
        <f t="shared" si="23"/>
        <v>41.296238543786572</v>
      </c>
      <c r="AI16" s="1">
        <f t="shared" si="24"/>
        <v>22.932281994361148</v>
      </c>
      <c r="AJ16" s="1">
        <f t="shared" si="25"/>
        <v>1</v>
      </c>
      <c r="AK16" s="1">
        <f>'Federstärke 55 GR'!H31</f>
        <v>7.2</v>
      </c>
      <c r="AL16" s="1">
        <f>'Federstärke 55 GR'!G31</f>
        <v>80</v>
      </c>
      <c r="AM16" s="1">
        <f t="shared" si="26"/>
        <v>286.50492344584336</v>
      </c>
      <c r="AN16" s="1">
        <f t="shared" si="1"/>
        <v>6577.204314467529</v>
      </c>
      <c r="AO16" s="1">
        <f t="shared" si="27"/>
        <v>2591.8092059579553</v>
      </c>
      <c r="AP16" s="1">
        <f t="shared" si="28"/>
        <v>8523.2166335354796</v>
      </c>
      <c r="AQ16" s="1">
        <f t="shared" si="29"/>
        <v>11115.025839493435</v>
      </c>
      <c r="AR16" s="1">
        <f t="shared" si="30"/>
        <v>4537.8215250259063</v>
      </c>
      <c r="AT16" s="1">
        <f t="shared" si="31"/>
        <v>307.92548604570123</v>
      </c>
      <c r="AU16" s="1">
        <f t="shared" si="32"/>
        <v>7068.9495000497873</v>
      </c>
      <c r="AV16" s="1">
        <f t="shared" si="33"/>
        <v>4046.0763394436481</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83.010169999999988</v>
      </c>
      <c r="Z17" s="1">
        <f t="shared" si="15"/>
        <v>367.64438999999999</v>
      </c>
      <c r="AA17" s="1">
        <f t="shared" si="16"/>
        <v>104.963706</v>
      </c>
      <c r="AB17" s="1">
        <f t="shared" si="17"/>
        <v>330.18568199999999</v>
      </c>
      <c r="AC17" s="1">
        <f t="shared" si="18"/>
        <v>26.95109187200061</v>
      </c>
      <c r="AD17" s="1">
        <f t="shared" si="19"/>
        <v>55.393833580159978</v>
      </c>
      <c r="AE17" s="1">
        <f t="shared" si="20"/>
        <v>77.347369580159992</v>
      </c>
      <c r="AF17" s="1">
        <f t="shared" si="21"/>
        <v>1.8335914379116656</v>
      </c>
      <c r="AG17" s="1">
        <f t="shared" si="22"/>
        <v>25.490003170219822</v>
      </c>
      <c r="AH17" s="1">
        <f t="shared" si="23"/>
        <v>48.369019076241671</v>
      </c>
      <c r="AI17" s="1">
        <f t="shared" si="24"/>
        <v>26.867081345106637</v>
      </c>
      <c r="AJ17" s="1">
        <f t="shared" si="25"/>
        <v>1</v>
      </c>
      <c r="AL17" s="1" t="s">
        <v>46</v>
      </c>
      <c r="AM17" s="1">
        <f t="shared" si="26"/>
        <v>288.87742839892422</v>
      </c>
      <c r="AN17" s="1">
        <f t="shared" si="1"/>
        <v>7785.5621125266853</v>
      </c>
      <c r="AO17" s="1">
        <f t="shared" si="27"/>
        <v>3097.4569923018057</v>
      </c>
      <c r="AP17" s="1">
        <f t="shared" si="28"/>
        <v>9560.5989643252578</v>
      </c>
      <c r="AQ17" s="1">
        <f t="shared" si="29"/>
        <v>12658.055956627064</v>
      </c>
      <c r="AR17" s="1">
        <f t="shared" si="30"/>
        <v>4872.4938441003787</v>
      </c>
      <c r="AT17" s="1">
        <f t="shared" si="31"/>
        <v>311.01199724126155</v>
      </c>
      <c r="AU17" s="1">
        <f t="shared" si="32"/>
        <v>8382.1129109436406</v>
      </c>
      <c r="AV17" s="1">
        <f t="shared" si="33"/>
        <v>4275.9430456834234</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89.043190000000024</v>
      </c>
      <c r="Z18" s="1">
        <f t="shared" si="15"/>
        <v>366.61985999999996</v>
      </c>
      <c r="AA18" s="1">
        <f t="shared" si="16"/>
        <v>110.33910400000002</v>
      </c>
      <c r="AB18" s="1">
        <f t="shared" si="17"/>
        <v>328.784154</v>
      </c>
      <c r="AC18" s="1">
        <f t="shared" si="18"/>
        <v>30.760732670203716</v>
      </c>
      <c r="AD18" s="1">
        <f t="shared" si="19"/>
        <v>64.263938168494121</v>
      </c>
      <c r="AE18" s="1">
        <f t="shared" si="20"/>
        <v>85.559852168494103</v>
      </c>
      <c r="AF18" s="1">
        <f t="shared" si="21"/>
        <v>1.7700917453360698</v>
      </c>
      <c r="AG18" s="1">
        <f t="shared" si="22"/>
        <v>21.380230282836834</v>
      </c>
      <c r="AH18" s="1">
        <f t="shared" si="23"/>
        <v>54.959243854068127</v>
      </c>
      <c r="AI18" s="1">
        <f t="shared" si="24"/>
        <v>30.572362141637363</v>
      </c>
      <c r="AJ18" s="1">
        <f t="shared" si="25"/>
        <v>1</v>
      </c>
      <c r="AK18" s="1" t="s">
        <v>47</v>
      </c>
      <c r="AL18" s="4" t="str">
        <f>'Federstärke 55 GR int'!$A$22</f>
        <v>Feder</v>
      </c>
      <c r="AM18" s="1">
        <f t="shared" si="26"/>
        <v>291.60459259014652</v>
      </c>
      <c r="AN18" s="1">
        <f t="shared" si="1"/>
        <v>8969.9709180691643</v>
      </c>
      <c r="AO18" s="1">
        <f t="shared" si="27"/>
        <v>3593.446630567686</v>
      </c>
      <c r="AP18" s="1">
        <f t="shared" si="28"/>
        <v>10575.711087138885</v>
      </c>
      <c r="AQ18" s="1">
        <f t="shared" si="29"/>
        <v>14169.15771770657</v>
      </c>
      <c r="AR18" s="1">
        <f t="shared" si="30"/>
        <v>5199.1867996374058</v>
      </c>
      <c r="AT18" s="1">
        <f t="shared" si="31"/>
        <v>314.55990250375982</v>
      </c>
      <c r="AU18" s="1">
        <f t="shared" si="32"/>
        <v>9676.0930696835003</v>
      </c>
      <c r="AV18" s="1">
        <f t="shared" si="33"/>
        <v>4493.0646480230698</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95.008480000000006</v>
      </c>
      <c r="Z19" s="1">
        <f t="shared" si="15"/>
        <v>365.45177000000001</v>
      </c>
      <c r="AA19" s="1">
        <f t="shared" si="16"/>
        <v>115.641178</v>
      </c>
      <c r="AB19" s="1">
        <f t="shared" si="17"/>
        <v>327.24946800000004</v>
      </c>
      <c r="AC19" s="1">
        <f t="shared" si="18"/>
        <v>34.513402433450523</v>
      </c>
      <c r="AD19" s="1">
        <f t="shared" si="19"/>
        <v>73.088963495173161</v>
      </c>
      <c r="AE19" s="1">
        <f t="shared" si="20"/>
        <v>93.721661495173151</v>
      </c>
      <c r="AF19" s="1">
        <f t="shared" si="21"/>
        <v>1.7047043281169609</v>
      </c>
      <c r="AG19" s="1">
        <f t="shared" si="22"/>
        <v>17.057900676788421</v>
      </c>
      <c r="AH19" s="1">
        <f t="shared" si="23"/>
        <v>61.05767929285274</v>
      </c>
      <c r="AI19" s="1">
        <f t="shared" si="24"/>
        <v>34.169279171119115</v>
      </c>
      <c r="AJ19" s="1">
        <f t="shared" si="25"/>
        <v>1</v>
      </c>
      <c r="AK19" s="1" t="s">
        <v>35</v>
      </c>
      <c r="AM19" s="1">
        <f t="shared" si="26"/>
        <v>294.63881568833767</v>
      </c>
      <c r="AN19" s="1">
        <f t="shared" si="1"/>
        <v>10168.988018366854</v>
      </c>
      <c r="AO19" s="1">
        <f t="shared" si="27"/>
        <v>4086.9155717595977</v>
      </c>
      <c r="AP19" s="1">
        <f t="shared" si="28"/>
        <v>11584.559690772374</v>
      </c>
      <c r="AQ19" s="1">
        <f t="shared" si="29"/>
        <v>15671.475262531971</v>
      </c>
      <c r="AR19" s="1">
        <f t="shared" si="30"/>
        <v>5502.4872441651169</v>
      </c>
      <c r="AT19" s="1">
        <f t="shared" si="31"/>
        <v>318.50727616476451</v>
      </c>
      <c r="AU19" s="1">
        <f t="shared" si="32"/>
        <v>10992.769800256681</v>
      </c>
      <c r="AV19" s="1">
        <f t="shared" si="33"/>
        <v>4678.7054622752894</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-((645.5+65)-AL8/2)/50</f>
        <v>-6.71</v>
      </c>
      <c r="T20" s="1">
        <f t="shared" si="12"/>
        <v>-115.9816</v>
      </c>
      <c r="U20" s="1">
        <f t="shared" si="13"/>
        <v>44.497199999999999</v>
      </c>
      <c r="X20" s="1">
        <f t="shared" si="0"/>
        <v>79.657106314502784</v>
      </c>
      <c r="Y20" s="1">
        <f t="shared" si="14"/>
        <v>100.90377000000001</v>
      </c>
      <c r="Z20" s="1">
        <f t="shared" si="15"/>
        <v>364.12081000000001</v>
      </c>
      <c r="AA20" s="1">
        <f t="shared" si="16"/>
        <v>120.86641399999999</v>
      </c>
      <c r="AB20" s="1">
        <f t="shared" si="17"/>
        <v>325.56476199999997</v>
      </c>
      <c r="AC20" s="1">
        <f t="shared" si="18"/>
        <v>38.096236049189962</v>
      </c>
      <c r="AD20" s="1">
        <f t="shared" si="19"/>
        <v>81.786540187426212</v>
      </c>
      <c r="AE20" s="1">
        <f t="shared" si="20"/>
        <v>101.7491841874262</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298.00539456820053</v>
      </c>
      <c r="AN20" s="1">
        <f t="shared" si="1"/>
        <v>11352.883855402159</v>
      </c>
      <c r="AO20" s="1">
        <f t="shared" si="27"/>
        <v>4573.2579676603118</v>
      </c>
      <c r="AP20" s="1">
        <f t="shared" si="28"/>
        <v>12576.809660671004</v>
      </c>
      <c r="AQ20" s="1">
        <f t="shared" si="29"/>
        <v>17150.067628331315</v>
      </c>
      <c r="AR20" s="1">
        <f t="shared" si="30"/>
        <v>5797.1837729291565</v>
      </c>
      <c r="AT20" s="1">
        <f t="shared" si="31"/>
        <v>322.8870282027699</v>
      </c>
      <c r="AU20" s="1">
        <f t="shared" si="32"/>
        <v>12300.780443634178</v>
      </c>
      <c r="AV20" s="1">
        <f t="shared" si="33"/>
        <v>4849.2871846971375</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106.73335999999999</v>
      </c>
      <c r="Z21" s="1">
        <f t="shared" si="15"/>
        <v>362.64161999999999</v>
      </c>
      <c r="AA21" s="1">
        <f t="shared" si="16"/>
        <v>126.02034799999998</v>
      </c>
      <c r="AB21" s="1">
        <f t="shared" si="17"/>
        <v>323.74345599999998</v>
      </c>
      <c r="AC21" s="1">
        <f t="shared" si="18"/>
        <v>41.344042347069497</v>
      </c>
      <c r="AD21" s="1">
        <f t="shared" si="19"/>
        <v>90.324969742381782</v>
      </c>
      <c r="AE21" s="1">
        <f t="shared" si="20"/>
        <v>109.61195774238178</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301.67079657830715</v>
      </c>
      <c r="AN21" s="1">
        <f t="shared" si="1"/>
        <v>12472.290188607718</v>
      </c>
      <c r="AO21" s="1">
        <f t="shared" si="27"/>
        <v>5050.7013330847622</v>
      </c>
      <c r="AP21" s="1">
        <f t="shared" si="28"/>
        <v>13548.695648704845</v>
      </c>
      <c r="AQ21" s="1">
        <f t="shared" si="29"/>
        <v>18599.396981789607</v>
      </c>
      <c r="AR21" s="1">
        <f t="shared" si="30"/>
        <v>6127.1067931818889</v>
      </c>
      <c r="AT21" s="1">
        <f t="shared" si="31"/>
        <v>327.65553430250725</v>
      </c>
      <c r="AU21" s="1">
        <f t="shared" si="32"/>
        <v>13546.604285454541</v>
      </c>
      <c r="AV21" s="1">
        <f t="shared" si="33"/>
        <v>5052.7926963350656</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112.50557000000001</v>
      </c>
      <c r="Z22" s="1">
        <f t="shared" si="15"/>
        <v>361.01655</v>
      </c>
      <c r="AA22" s="1">
        <f t="shared" si="16"/>
        <v>131.11069000000001</v>
      </c>
      <c r="AB22" s="1">
        <f t="shared" si="17"/>
        <v>321.78728199999995</v>
      </c>
      <c r="AC22" s="1">
        <f t="shared" si="18"/>
        <v>44.552480446388628</v>
      </c>
      <c r="AD22" s="1">
        <f t="shared" si="19"/>
        <v>98.652260000341442</v>
      </c>
      <c r="AE22" s="1">
        <f t="shared" si="20"/>
        <v>117.25738000034144</v>
      </c>
      <c r="AF22" s="1">
        <f t="shared" si="21"/>
        <v>1.5081860629728174</v>
      </c>
      <c r="AG22" s="1">
        <f t="shared" si="22"/>
        <v>3.8633407621896225</v>
      </c>
      <c r="AH22" s="1">
        <f t="shared" si="23"/>
        <v>76.596445415790399</v>
      </c>
      <c r="AI22" s="1">
        <f t="shared" si="24"/>
        <v>43.418015023262697</v>
      </c>
      <c r="AJ22" s="1">
        <f t="shared" si="25"/>
        <v>1</v>
      </c>
      <c r="AK22" s="1">
        <v>2.7</v>
      </c>
      <c r="AM22" s="1">
        <f t="shared" si="26"/>
        <v>305.61230559746951</v>
      </c>
      <c r="AN22" s="1">
        <f t="shared" si="1"/>
        <v>13615.786269307007</v>
      </c>
      <c r="AO22" s="1">
        <f t="shared" si="27"/>
        <v>5516.3384224390929</v>
      </c>
      <c r="AP22" s="1">
        <f t="shared" si="28"/>
        <v>14493.715712322208</v>
      </c>
      <c r="AQ22" s="1">
        <f t="shared" si="29"/>
        <v>20010.0541347613</v>
      </c>
      <c r="AR22" s="1">
        <f t="shared" si="30"/>
        <v>6394.2678654542924</v>
      </c>
      <c r="AT22" s="1">
        <f t="shared" si="31"/>
        <v>332.78324191772174</v>
      </c>
      <c r="AU22" s="1">
        <f t="shared" si="32"/>
        <v>14826.318878425114</v>
      </c>
      <c r="AV22" s="1">
        <f t="shared" si="33"/>
        <v>5183.7352563361856</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118.21176</v>
      </c>
      <c r="Z23" s="1">
        <f t="shared" si="15"/>
        <v>359.24790000000007</v>
      </c>
      <c r="AA23" s="1">
        <f t="shared" si="16"/>
        <v>136.13002</v>
      </c>
      <c r="AB23" s="1">
        <f t="shared" si="17"/>
        <v>319.69977600000004</v>
      </c>
      <c r="AC23" s="1">
        <f t="shared" si="18"/>
        <v>47.647197533175252</v>
      </c>
      <c r="AD23" s="1">
        <f t="shared" si="19"/>
        <v>106.91462626873221</v>
      </c>
      <c r="AE23" s="1">
        <f t="shared" si="20"/>
        <v>124.83288626873221</v>
      </c>
      <c r="AF23" s="1">
        <f t="shared" si="21"/>
        <v>1.4426383680132306</v>
      </c>
      <c r="AG23" s="1">
        <f t="shared" si="22"/>
        <v>-0.58776309617222466</v>
      </c>
      <c r="AH23" s="1">
        <f t="shared" si="23"/>
        <v>80.902184072398512</v>
      </c>
      <c r="AI23" s="1">
        <f t="shared" si="24"/>
        <v>46.141138479306385</v>
      </c>
      <c r="AJ23" s="1">
        <f t="shared" si="25"/>
        <v>1</v>
      </c>
      <c r="AM23" s="1">
        <f t="shared" si="26"/>
        <v>309.82859877825501</v>
      </c>
      <c r="AN23" s="1">
        <f t="shared" si="1"/>
        <v>14762.464447414417</v>
      </c>
      <c r="AO23" s="1">
        <f t="shared" si="27"/>
        <v>5978.3451570686993</v>
      </c>
      <c r="AP23" s="1">
        <f t="shared" si="28"/>
        <v>15430.093740132916</v>
      </c>
      <c r="AQ23" s="1">
        <f t="shared" si="29"/>
        <v>21408.438897201617</v>
      </c>
      <c r="AR23" s="1">
        <f t="shared" si="30"/>
        <v>6645.9744497871998</v>
      </c>
      <c r="AT23" s="1">
        <f t="shared" si="31"/>
        <v>338.26843008955672</v>
      </c>
      <c r="AU23" s="1">
        <f t="shared" si="32"/>
        <v>16117.542707714192</v>
      </c>
      <c r="AV23" s="1">
        <f t="shared" si="33"/>
        <v>5290.8961894874246</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123.86060000000001</v>
      </c>
      <c r="Z24" s="1">
        <f t="shared" si="15"/>
        <v>357.33070000000004</v>
      </c>
      <c r="AA24" s="1">
        <f t="shared" si="16"/>
        <v>141.08578</v>
      </c>
      <c r="AB24" s="1">
        <f t="shared" si="17"/>
        <v>317.47595999999999</v>
      </c>
      <c r="AC24" s="1">
        <f t="shared" si="18"/>
        <v>50.650849537725847</v>
      </c>
      <c r="AD24" s="1">
        <f t="shared" si="19"/>
        <v>114.97899870670935</v>
      </c>
      <c r="AE24" s="1">
        <f t="shared" si="20"/>
        <v>132.20417870670934</v>
      </c>
      <c r="AF24" s="1">
        <f t="shared" si="21"/>
        <v>1.378144598530697</v>
      </c>
      <c r="AG24" s="1">
        <f t="shared" si="22"/>
        <v>-4.9656569430887885</v>
      </c>
      <c r="AH24" s="1">
        <f t="shared" si="23"/>
        <v>84.822597012121761</v>
      </c>
      <c r="AI24" s="1">
        <f t="shared" si="24"/>
        <v>48.721268438212526</v>
      </c>
      <c r="AJ24" s="1">
        <f t="shared" si="25"/>
        <v>1</v>
      </c>
      <c r="AK24" s="1" t="s">
        <v>48</v>
      </c>
      <c r="AM24" s="1">
        <f t="shared" si="26"/>
        <v>314.31317837466304</v>
      </c>
      <c r="AN24" s="1">
        <f t="shared" si="1"/>
        <v>15920.229505579444</v>
      </c>
      <c r="AO24" s="1">
        <f t="shared" si="27"/>
        <v>6429.280670683067</v>
      </c>
      <c r="AP24" s="1">
        <f t="shared" si="28"/>
        <v>16341.229713221517</v>
      </c>
      <c r="AQ24" s="1">
        <f t="shared" si="29"/>
        <v>22770.510383904584</v>
      </c>
      <c r="AR24" s="1">
        <f t="shared" si="30"/>
        <v>6850.2808783251403</v>
      </c>
      <c r="AT24" s="1">
        <f t="shared" si="31"/>
        <v>344.1026455729513</v>
      </c>
      <c r="AU24" s="1">
        <f t="shared" si="32"/>
        <v>17429.091326448961</v>
      </c>
      <c r="AV24" s="1">
        <f t="shared" si="33"/>
        <v>5341.4190574556233</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129.45374000000001</v>
      </c>
      <c r="Z25" s="1">
        <f t="shared" si="15"/>
        <v>355.27527000000003</v>
      </c>
      <c r="AA25" s="1">
        <f t="shared" si="16"/>
        <v>145.98023799999999</v>
      </c>
      <c r="AB25" s="1">
        <f t="shared" si="17"/>
        <v>315.12554399999999</v>
      </c>
      <c r="AC25" s="1">
        <f t="shared" si="18"/>
        <v>53.359874672889738</v>
      </c>
      <c r="AD25" s="1">
        <f t="shared" si="19"/>
        <v>122.88365250971876</v>
      </c>
      <c r="AE25" s="1">
        <f t="shared" si="20"/>
        <v>139.41015050971873</v>
      </c>
      <c r="AF25" s="1">
        <f t="shared" si="21"/>
        <v>1.3152235988706549</v>
      </c>
      <c r="AG25" s="1">
        <f t="shared" si="22"/>
        <v>-9.2313196164826223</v>
      </c>
      <c r="AH25" s="1">
        <f t="shared" si="23"/>
        <v>88.393520294824441</v>
      </c>
      <c r="AI25" s="1">
        <f t="shared" si="24"/>
        <v>50.966574914867607</v>
      </c>
      <c r="AJ25" s="1">
        <f t="shared" si="25"/>
        <v>1</v>
      </c>
      <c r="AK25" s="1" t="s">
        <v>35</v>
      </c>
      <c r="AM25" s="1">
        <f t="shared" si="26"/>
        <v>319.04088823434074</v>
      </c>
      <c r="AN25" s="1">
        <f t="shared" si="1"/>
        <v>17023.981811711845</v>
      </c>
      <c r="AO25" s="1">
        <f t="shared" si="27"/>
        <v>6871.2851973859442</v>
      </c>
      <c r="AP25" s="1">
        <f t="shared" si="28"/>
        <v>17231.931063904296</v>
      </c>
      <c r="AQ25" s="1">
        <f t="shared" si="29"/>
        <v>24103.216261290239</v>
      </c>
      <c r="AR25" s="1">
        <f t="shared" si="30"/>
        <v>7079.2344495783946</v>
      </c>
      <c r="AT25" s="1">
        <f t="shared" si="31"/>
        <v>350.25316146220467</v>
      </c>
      <c r="AU25" s="1">
        <f t="shared" si="32"/>
        <v>18689.464799406654</v>
      </c>
      <c r="AV25" s="1">
        <f t="shared" si="33"/>
        <v>5413.7514618835849</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134.98053999999999</v>
      </c>
      <c r="Z26" s="1">
        <f t="shared" si="15"/>
        <v>353.08190999999999</v>
      </c>
      <c r="AA26" s="1">
        <f t="shared" si="16"/>
        <v>150.80397399999998</v>
      </c>
      <c r="AB26" s="1">
        <f t="shared" si="17"/>
        <v>312.65006399999999</v>
      </c>
      <c r="AC26" s="1">
        <f t="shared" si="18"/>
        <v>55.859347088261046</v>
      </c>
      <c r="AD26" s="1">
        <f t="shared" si="19"/>
        <v>130.52942577227657</v>
      </c>
      <c r="AE26" s="1">
        <f t="shared" si="20"/>
        <v>146.35285977227656</v>
      </c>
      <c r="AF26" s="1">
        <f t="shared" si="21"/>
        <v>1.2549296461169923</v>
      </c>
      <c r="AG26" s="1">
        <f t="shared" si="22"/>
        <v>-13.291216596313589</v>
      </c>
      <c r="AH26" s="1">
        <f t="shared" si="23"/>
        <v>91.653009875991131</v>
      </c>
      <c r="AI26" s="1">
        <f t="shared" si="24"/>
        <v>52.966747625819394</v>
      </c>
      <c r="AJ26" s="1">
        <f t="shared" si="25"/>
        <v>1</v>
      </c>
      <c r="AK26" s="1">
        <v>40</v>
      </c>
      <c r="AM26" s="1">
        <f t="shared" si="26"/>
        <v>324.00069272130884</v>
      </c>
      <c r="AN26" s="1">
        <f t="shared" si="1"/>
        <v>18098.467151556604</v>
      </c>
      <c r="AO26" s="1">
        <f t="shared" si="27"/>
        <v>7298.8139009083889</v>
      </c>
      <c r="AP26" s="1">
        <f t="shared" si="28"/>
        <v>18090.091585012018</v>
      </c>
      <c r="AQ26" s="1">
        <f t="shared" si="29"/>
        <v>25388.905485920408</v>
      </c>
      <c r="AR26" s="1">
        <f t="shared" si="30"/>
        <v>7290.4383343638037</v>
      </c>
      <c r="AT26" s="1">
        <f t="shared" si="31"/>
        <v>356.70562094261078</v>
      </c>
      <c r="AU26" s="1">
        <f t="shared" si="32"/>
        <v>19925.343088566973</v>
      </c>
      <c r="AV26" s="1">
        <f t="shared" si="33"/>
        <v>5463.5623973534348</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140.44866999999999</v>
      </c>
      <c r="Z27" s="1">
        <f t="shared" si="15"/>
        <v>350.74765000000002</v>
      </c>
      <c r="AA27" s="1">
        <f t="shared" si="16"/>
        <v>155.56342999999998</v>
      </c>
      <c r="AB27" s="1">
        <f t="shared" si="17"/>
        <v>310.04654199999999</v>
      </c>
      <c r="AC27" s="1">
        <f t="shared" si="18"/>
        <v>58.411791783843817</v>
      </c>
      <c r="AD27" s="1">
        <f t="shared" si="19"/>
        <v>138.14776577914455</v>
      </c>
      <c r="AE27" s="1">
        <f t="shared" si="20"/>
        <v>153.26252577914454</v>
      </c>
      <c r="AF27" s="1">
        <f t="shared" si="21"/>
        <v>1.1935480861887537</v>
      </c>
      <c r="AG27" s="1">
        <f t="shared" si="22"/>
        <v>-17.440050092557414</v>
      </c>
      <c r="AH27" s="1">
        <f t="shared" si="23"/>
        <v>94.533410633922458</v>
      </c>
      <c r="AI27" s="1">
        <f t="shared" si="24"/>
        <v>54.974831897831855</v>
      </c>
      <c r="AJ27" s="1">
        <f t="shared" si="25"/>
        <v>1</v>
      </c>
      <c r="AK27" s="1" t="s">
        <v>36</v>
      </c>
      <c r="AM27" s="1">
        <f t="shared" si="26"/>
        <v>329.19010171794559</v>
      </c>
      <c r="AN27" s="1">
        <f t="shared" si="1"/>
        <v>19228.583678851006</v>
      </c>
      <c r="AO27" s="1">
        <f t="shared" si="27"/>
        <v>7724.8086190724262</v>
      </c>
      <c r="AP27" s="1">
        <f t="shared" si="28"/>
        <v>18944.167761456942</v>
      </c>
      <c r="AQ27" s="1">
        <f t="shared" si="29"/>
        <v>26668.97638052937</v>
      </c>
      <c r="AR27" s="1">
        <f t="shared" si="30"/>
        <v>7440.3927016783637</v>
      </c>
      <c r="AT27" s="1">
        <f t="shared" si="31"/>
        <v>363.45678449472967</v>
      </c>
      <c r="AU27" s="1">
        <f t="shared" si="32"/>
        <v>21230.162018331543</v>
      </c>
      <c r="AV27" s="1">
        <f t="shared" si="33"/>
        <v>5438.814362197827</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145.86008000000001</v>
      </c>
      <c r="Z28" s="1">
        <f t="shared" si="15"/>
        <v>348.29445000000004</v>
      </c>
      <c r="AA28" s="1">
        <f t="shared" si="16"/>
        <v>160.26241000000002</v>
      </c>
      <c r="AB28" s="1">
        <f t="shared" si="17"/>
        <v>307.33510800000005</v>
      </c>
      <c r="AC28" s="1">
        <f t="shared" si="18"/>
        <v>60.617630350666808</v>
      </c>
      <c r="AD28" s="1">
        <f t="shared" si="19"/>
        <v>145.48593617818497</v>
      </c>
      <c r="AE28" s="1">
        <f t="shared" si="20"/>
        <v>159.88826617818498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334.56464452174504</v>
      </c>
      <c r="AN28" s="1">
        <f t="shared" si="1"/>
        <v>20280.515950021385</v>
      </c>
      <c r="AO28" s="1">
        <f t="shared" si="27"/>
        <v>8135.137093275569</v>
      </c>
      <c r="AP28" s="1">
        <f t="shared" si="28"/>
        <v>19763.149029220735</v>
      </c>
      <c r="AQ28" s="1">
        <f t="shared" si="29"/>
        <v>27898.286122496305</v>
      </c>
      <c r="AR28" s="1">
        <f t="shared" si="30"/>
        <v>7617.7701724749204</v>
      </c>
      <c r="AT28" s="1">
        <f t="shared" si="31"/>
        <v>370.44879794170004</v>
      </c>
      <c r="AU28" s="1">
        <f t="shared" si="32"/>
        <v>22455.728297478832</v>
      </c>
      <c r="AV28" s="1">
        <f t="shared" si="33"/>
        <v>5442.5578250174731</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151.20814999999999</v>
      </c>
      <c r="Z29" s="1">
        <f t="shared" si="15"/>
        <v>345.71132000000006</v>
      </c>
      <c r="AA29" s="1">
        <f t="shared" si="16"/>
        <v>164.89366800000002</v>
      </c>
      <c r="AB29" s="1">
        <f t="shared" si="17"/>
        <v>304.50660999999997</v>
      </c>
      <c r="AC29" s="1">
        <f t="shared" si="18"/>
        <v>62.787804079907602</v>
      </c>
      <c r="AD29" s="1">
        <f t="shared" si="19"/>
        <v>152.66437927220264</v>
      </c>
      <c r="AE29" s="1">
        <f t="shared" si="20"/>
        <v>166.34989727220267</v>
      </c>
      <c r="AF29" s="1">
        <f t="shared" si="21"/>
        <v>1.0800272981609251</v>
      </c>
      <c r="AG29" s="1">
        <f t="shared" si="22"/>
        <v>-25.021216032478506</v>
      </c>
      <c r="AH29" s="1">
        <f t="shared" si="23"/>
        <v>99.57573250900279</v>
      </c>
      <c r="AI29" s="1">
        <f t="shared" si="24"/>
        <v>58.197935875466278</v>
      </c>
      <c r="AJ29" s="1">
        <f t="shared" si="25"/>
        <v>1</v>
      </c>
      <c r="AM29" s="1">
        <f t="shared" si="26"/>
        <v>340.13087936891145</v>
      </c>
      <c r="AN29" s="1">
        <f t="shared" si="1"/>
        <v>21356.071015341899</v>
      </c>
      <c r="AO29" s="1">
        <f t="shared" si="27"/>
        <v>8536.5340957637545</v>
      </c>
      <c r="AP29" s="1">
        <f t="shared" si="28"/>
        <v>20561.845402227886</v>
      </c>
      <c r="AQ29" s="1">
        <f t="shared" si="29"/>
        <v>29098.379497991642</v>
      </c>
      <c r="AR29" s="1">
        <f t="shared" si="30"/>
        <v>7742.3084826497434</v>
      </c>
      <c r="AT29" s="1">
        <f t="shared" si="31"/>
        <v>377.69019322333571</v>
      </c>
      <c r="AU29" s="1">
        <f t="shared" si="32"/>
        <v>23714.337855009249</v>
      </c>
      <c r="AV29" s="1">
        <f t="shared" si="33"/>
        <v>5384.0416429823927</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156.49588</v>
      </c>
      <c r="Z30" s="1">
        <f t="shared" si="15"/>
        <v>343.00026000000003</v>
      </c>
      <c r="AA30" s="1">
        <f t="shared" si="16"/>
        <v>169.460204</v>
      </c>
      <c r="AB30" s="1">
        <f t="shared" si="17"/>
        <v>301.56304799999998</v>
      </c>
      <c r="AC30" s="1">
        <f t="shared" si="18"/>
        <v>64.701388232971397</v>
      </c>
      <c r="AD30" s="1">
        <f t="shared" si="19"/>
        <v>159.7398991521265</v>
      </c>
      <c r="AE30" s="1">
        <f t="shared" si="20"/>
        <v>172.7042231521265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345.88711208904823</v>
      </c>
      <c r="AN30" s="1">
        <f t="shared" si="1"/>
        <v>22379.376324054803</v>
      </c>
      <c r="AO30" s="1">
        <f t="shared" si="27"/>
        <v>8932.1759408894577</v>
      </c>
      <c r="AP30" s="1">
        <f t="shared" si="28"/>
        <v>21347.278206941752</v>
      </c>
      <c r="AQ30" s="1">
        <f t="shared" si="29"/>
        <v>30279.454147831209</v>
      </c>
      <c r="AR30" s="1">
        <f t="shared" si="30"/>
        <v>7900.0778237764061</v>
      </c>
      <c r="AT30" s="1">
        <f t="shared" si="31"/>
        <v>385.17876630803318</v>
      </c>
      <c r="AU30" s="1">
        <f t="shared" si="32"/>
        <v>24921.600897993016</v>
      </c>
      <c r="AV30" s="1">
        <f t="shared" si="33"/>
        <v>5357.8532498381937</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161.72227000000001</v>
      </c>
      <c r="Z31" s="1">
        <f t="shared" si="15"/>
        <v>340.16227000000003</v>
      </c>
      <c r="AA31" s="1">
        <f t="shared" si="16"/>
        <v>173.961018</v>
      </c>
      <c r="AB31" s="1">
        <f t="shared" si="17"/>
        <v>298.50542200000001</v>
      </c>
      <c r="AC31" s="1">
        <f t="shared" si="18"/>
        <v>66.597725497387941</v>
      </c>
      <c r="AD31" s="1">
        <f t="shared" si="19"/>
        <v>166.65267097107437</v>
      </c>
      <c r="AE31" s="1">
        <f t="shared" si="20"/>
        <v>178.89141897107436</v>
      </c>
      <c r="AF31" s="1">
        <f t="shared" si="21"/>
        <v>0.97231156781394135</v>
      </c>
      <c r="AG31" s="1">
        <f t="shared" si="22"/>
        <v>-32.134301305471737</v>
      </c>
      <c r="AH31" s="1">
        <f t="shared" si="23"/>
        <v>103.61285783662149</v>
      </c>
      <c r="AI31" s="1">
        <f t="shared" si="24"/>
        <v>60.788196617613274</v>
      </c>
      <c r="AJ31" s="1">
        <f t="shared" si="25"/>
        <v>1</v>
      </c>
      <c r="AK31" s="1" t="s">
        <v>35</v>
      </c>
      <c r="AM31" s="1">
        <f t="shared" si="26"/>
        <v>351.81224082271802</v>
      </c>
      <c r="AN31" s="1">
        <f t="shared" si="1"/>
        <v>23429.895040932315</v>
      </c>
      <c r="AO31" s="1">
        <f t="shared" si="27"/>
        <v>9318.7174026895664</v>
      </c>
      <c r="AP31" s="1">
        <f t="shared" si="28"/>
        <v>22112.05273333862</v>
      </c>
      <c r="AQ31" s="1">
        <f t="shared" si="29"/>
        <v>31430.770136028186</v>
      </c>
      <c r="AR31" s="1">
        <f t="shared" si="30"/>
        <v>8000.8750950958711</v>
      </c>
      <c r="AT31" s="1">
        <f t="shared" si="31"/>
        <v>392.88706472395836</v>
      </c>
      <c r="AU31" s="1">
        <f t="shared" si="32"/>
        <v>26165.384887960667</v>
      </c>
      <c r="AV31" s="1">
        <f t="shared" si="33"/>
        <v>5265.3852480675196</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166.88229999999999</v>
      </c>
      <c r="Z32" s="1">
        <f t="shared" si="15"/>
        <v>337.21364</v>
      </c>
      <c r="AA32" s="1">
        <f t="shared" si="16"/>
        <v>178.39293599999999</v>
      </c>
      <c r="AB32" s="1">
        <f t="shared" si="17"/>
        <v>295.34942000000001</v>
      </c>
      <c r="AC32" s="1">
        <f>AJ32*((AG32-Q32)^2+(AH32-R32)^2)^0.5</f>
        <v>68.314156786360883</v>
      </c>
      <c r="AD32" s="1">
        <f t="shared" si="19"/>
        <v>173.33713990046479</v>
      </c>
      <c r="AE32" s="1">
        <f t="shared" si="20"/>
        <v>184.8477759004648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357.87883527261204</v>
      </c>
      <c r="AN32" s="1">
        <f t="shared" si="1"/>
        <v>24448.190863333439</v>
      </c>
      <c r="AO32" s="1">
        <f t="shared" si="27"/>
        <v>9692.4928518142897</v>
      </c>
      <c r="AP32" s="1">
        <f t="shared" si="28"/>
        <v>22848.294187952855</v>
      </c>
      <c r="AQ32" s="1">
        <f t="shared" si="29"/>
        <v>32540.787039767143</v>
      </c>
      <c r="AR32" s="1">
        <f t="shared" si="30"/>
        <v>8092.5961764337044</v>
      </c>
      <c r="AT32" s="1">
        <f t="shared" si="31"/>
        <v>400.77940301568952</v>
      </c>
      <c r="AU32" s="1">
        <f t="shared" si="32"/>
        <v>27378.906974357931</v>
      </c>
      <c r="AV32" s="1">
        <f t="shared" si="33"/>
        <v>5161.880065409212</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171.98299000000003</v>
      </c>
      <c r="Z33" s="1">
        <f t="shared" si="15"/>
        <v>334.14308000000005</v>
      </c>
      <c r="AA33" s="1">
        <f t="shared" si="16"/>
        <v>182.76113200000003</v>
      </c>
      <c r="AB33" s="1">
        <f t="shared" si="17"/>
        <v>292.08435400000002</v>
      </c>
      <c r="AC33" s="1">
        <f t="shared" si="18"/>
        <v>69.890679599456348</v>
      </c>
      <c r="AD33" s="1">
        <f t="shared" si="19"/>
        <v>179.92081590651327</v>
      </c>
      <c r="AE33" s="1">
        <f t="shared" si="20"/>
        <v>190.69895790651327</v>
      </c>
      <c r="AF33" s="1">
        <f t="shared" si="21"/>
        <v>0.87347701938906197</v>
      </c>
      <c r="AG33" s="1">
        <f t="shared" si="22"/>
        <v>-38.538704771026232</v>
      </c>
      <c r="AH33" s="1">
        <f t="shared" si="23"/>
        <v>106.90345180565697</v>
      </c>
      <c r="AI33" s="1">
        <f t="shared" si="24"/>
        <v>62.835446267160897</v>
      </c>
      <c r="AJ33" s="1">
        <f t="shared" si="25"/>
        <v>1</v>
      </c>
      <c r="AK33" s="1" t="s">
        <v>36</v>
      </c>
      <c r="AM33" s="1">
        <f t="shared" si="26"/>
        <v>364.1015531787823</v>
      </c>
      <c r="AN33" s="1">
        <f t="shared" si="1"/>
        <v>25447.304994882692</v>
      </c>
      <c r="AO33" s="1">
        <f t="shared" si="27"/>
        <v>10060.632263044503</v>
      </c>
      <c r="AP33" s="1">
        <f t="shared" si="28"/>
        <v>23571.535390992485</v>
      </c>
      <c r="AQ33" s="1">
        <f t="shared" si="29"/>
        <v>33632.167654036988</v>
      </c>
      <c r="AR33" s="1">
        <f t="shared" si="30"/>
        <v>8184.8626591542961</v>
      </c>
      <c r="AT33" s="1">
        <f t="shared" si="31"/>
        <v>408.8748501755648</v>
      </c>
      <c r="AU33" s="1">
        <f t="shared" si="32"/>
        <v>28576.541149896118</v>
      </c>
      <c r="AV33" s="1">
        <f t="shared" si="33"/>
        <v>5055.6265041408697</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177.01766999999998</v>
      </c>
      <c r="Z34" s="1">
        <f t="shared" si="15"/>
        <v>330.95856000000003</v>
      </c>
      <c r="AA34" s="1">
        <f t="shared" si="16"/>
        <v>187.06016399999999</v>
      </c>
      <c r="AB34" s="1">
        <f t="shared" si="17"/>
        <v>288.71820200000002</v>
      </c>
      <c r="AC34" s="1">
        <f t="shared" si="18"/>
        <v>71.366504357766871</v>
      </c>
      <c r="AD34" s="1">
        <f t="shared" si="19"/>
        <v>186.390917705031</v>
      </c>
      <c r="AE34" s="1">
        <f t="shared" si="20"/>
        <v>196.43341170503101</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370.45607415234412</v>
      </c>
      <c r="AN34" s="1">
        <f t="shared" si="1"/>
        <v>26438.155030354472</v>
      </c>
      <c r="AO34" s="1">
        <f t="shared" si="27"/>
        <v>10422.420945312218</v>
      </c>
      <c r="AP34" s="1">
        <f t="shared" si="28"/>
        <v>24280.348287212066</v>
      </c>
      <c r="AQ34" s="1">
        <f t="shared" si="29"/>
        <v>34702.769232524282</v>
      </c>
      <c r="AR34" s="1">
        <f t="shared" si="30"/>
        <v>8264.6142021698106</v>
      </c>
      <c r="AT34" s="1">
        <f t="shared" si="31"/>
        <v>417.14176658467579</v>
      </c>
      <c r="AU34" s="1">
        <f t="shared" si="32"/>
        <v>29769.949702771835</v>
      </c>
      <c r="AV34" s="1">
        <f t="shared" si="33"/>
        <v>4932.8195297524471</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181.98734000000002</v>
      </c>
      <c r="Z35" s="1">
        <f t="shared" si="15"/>
        <v>327.66108000000003</v>
      </c>
      <c r="AA35" s="1">
        <f t="shared" si="16"/>
        <v>191.291032</v>
      </c>
      <c r="AB35" s="1">
        <f t="shared" si="17"/>
        <v>285.25196399999999</v>
      </c>
      <c r="AC35" s="1">
        <f t="shared" si="18"/>
        <v>72.805552977389738</v>
      </c>
      <c r="AD35" s="1">
        <f t="shared" si="19"/>
        <v>192.63200227905233</v>
      </c>
      <c r="AE35" s="1">
        <f t="shared" si="20"/>
        <v>201.93569427905231</v>
      </c>
      <c r="AF35" s="1">
        <f t="shared" si="21"/>
        <v>0.78130701466040176</v>
      </c>
      <c r="AG35" s="1">
        <f t="shared" si="22"/>
        <v>-44.40880289029343</v>
      </c>
      <c r="AH35" s="1">
        <f t="shared" si="23"/>
        <v>109.51492682371786</v>
      </c>
      <c r="AI35" s="1">
        <f t="shared" si="24"/>
        <v>64.502956158054033</v>
      </c>
      <c r="AJ35" s="1">
        <f t="shared" si="25"/>
        <v>1</v>
      </c>
      <c r="AM35" s="1">
        <f t="shared" si="26"/>
        <v>376.93576398560913</v>
      </c>
      <c r="AN35" s="1">
        <f t="shared" si="1"/>
        <v>27443.016733927139</v>
      </c>
      <c r="AO35" s="1">
        <f t="shared" si="27"/>
        <v>10771.403671437769</v>
      </c>
      <c r="AP35" s="1">
        <f t="shared" si="28"/>
        <v>24960.463427056544</v>
      </c>
      <c r="AQ35" s="1">
        <f t="shared" si="29"/>
        <v>35731.867098494316</v>
      </c>
      <c r="AR35" s="1">
        <f t="shared" si="30"/>
        <v>8288.8503645671772</v>
      </c>
      <c r="AT35" s="1">
        <f t="shared" si="31"/>
        <v>425.57152146807857</v>
      </c>
      <c r="AU35" s="1">
        <f t="shared" si="32"/>
        <v>30983.96995191255</v>
      </c>
      <c r="AV35" s="1">
        <f t="shared" si="33"/>
        <v>4747.8971465817667</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186.893</v>
      </c>
      <c r="Z36" s="1">
        <f t="shared" si="15"/>
        <v>324.25363999999996</v>
      </c>
      <c r="AA36" s="1">
        <f t="shared" si="16"/>
        <v>195.454736</v>
      </c>
      <c r="AB36" s="1">
        <f t="shared" si="17"/>
        <v>281.68864000000002</v>
      </c>
      <c r="AC36" s="1">
        <f t="shared" si="18"/>
        <v>73.9974230454457</v>
      </c>
      <c r="AD36" s="1">
        <f t="shared" si="19"/>
        <v>198.82720211688539</v>
      </c>
      <c r="AE36" s="1">
        <f t="shared" si="20"/>
        <v>207.38893811688538</v>
      </c>
      <c r="AF36" s="1">
        <f t="shared" si="21"/>
        <v>0.73795003879339216</v>
      </c>
      <c r="AG36" s="1">
        <f t="shared" si="22"/>
        <v>-47.122692110785884</v>
      </c>
      <c r="AH36" s="1">
        <f t="shared" si="23"/>
        <v>110.61685448804859</v>
      </c>
      <c r="AI36" s="1">
        <f t="shared" si="24"/>
        <v>65.095228621734051</v>
      </c>
      <c r="AJ36" s="1">
        <f t="shared" si="25"/>
        <v>1</v>
      </c>
      <c r="AK36" s="1" t="s">
        <v>165</v>
      </c>
      <c r="AL36" s="1">
        <f>SUM(AR11:AR89)</f>
        <v>579569.88722722512</v>
      </c>
      <c r="AM36" s="1">
        <f t="shared" si="26"/>
        <v>383.53984754404962</v>
      </c>
      <c r="AN36" s="1">
        <f t="shared" si="1"/>
        <v>28380.960353502789</v>
      </c>
      <c r="AO36" s="1">
        <f t="shared" si="27"/>
        <v>11117.820660769881</v>
      </c>
      <c r="AP36" s="1">
        <f t="shared" si="28"/>
        <v>25634.517084875741</v>
      </c>
      <c r="AQ36" s="1">
        <f t="shared" si="29"/>
        <v>36752.337745645622</v>
      </c>
      <c r="AR36" s="1">
        <f t="shared" si="30"/>
        <v>8371.3773921428328</v>
      </c>
      <c r="AT36" s="1">
        <f t="shared" si="31"/>
        <v>434.16310641422297</v>
      </c>
      <c r="AU36" s="1">
        <f t="shared" si="32"/>
        <v>32126.951056058115</v>
      </c>
      <c r="AV36" s="1">
        <f t="shared" si="33"/>
        <v>4625.3866895875071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191.72598000000002</v>
      </c>
      <c r="Z37" s="1">
        <f t="shared" si="15"/>
        <v>320.74321000000003</v>
      </c>
      <c r="AA37" s="1">
        <f t="shared" si="16"/>
        <v>199.54383399999998</v>
      </c>
      <c r="AB37" s="1">
        <f t="shared" si="17"/>
        <v>278.03520799999995</v>
      </c>
      <c r="AC37" s="1">
        <f t="shared" si="18"/>
        <v>75.188037278621223</v>
      </c>
      <c r="AD37" s="1">
        <f t="shared" si="19"/>
        <v>204.84568229714711</v>
      </c>
      <c r="AE37" s="1">
        <f t="shared" si="20"/>
        <v>212.66353629714706</v>
      </c>
      <c r="AF37" s="1">
        <f t="shared" si="21"/>
        <v>0.69629717620196996</v>
      </c>
      <c r="AG37" s="1">
        <f t="shared" si="22"/>
        <v>-49.704258975796655</v>
      </c>
      <c r="AH37" s="1">
        <f t="shared" si="23"/>
        <v>111.59297738160777</v>
      </c>
      <c r="AI37" s="1">
        <f t="shared" si="24"/>
        <v>65.687222215877043</v>
      </c>
      <c r="AJ37" s="1">
        <f t="shared" si="25"/>
        <v>1</v>
      </c>
      <c r="AK37" s="1" t="s">
        <v>166</v>
      </c>
      <c r="AL37" s="1">
        <f>SUM(AV11:AV89)</f>
        <v>82290.785984395829</v>
      </c>
      <c r="AM37" s="1">
        <f t="shared" si="26"/>
        <v>390.23534884182897</v>
      </c>
      <c r="AN37" s="1">
        <f t="shared" si="1"/>
        <v>29341.029956155195</v>
      </c>
      <c r="AO37" s="1">
        <f t="shared" si="27"/>
        <v>11454.356017009575</v>
      </c>
      <c r="AP37" s="1">
        <f t="shared" si="28"/>
        <v>26286.489067545164</v>
      </c>
      <c r="AQ37" s="1">
        <f t="shared" si="29"/>
        <v>37740.845084554741</v>
      </c>
      <c r="AR37" s="1">
        <f t="shared" si="30"/>
        <v>8399.8151283995467</v>
      </c>
      <c r="AT37" s="1">
        <f t="shared" si="31"/>
        <v>442.87362130214706</v>
      </c>
      <c r="AU37" s="1">
        <f t="shared" si="32"/>
        <v>33298.798348183809</v>
      </c>
      <c r="AV37" s="1">
        <f t="shared" si="33"/>
        <v>4442.0467363709322</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196.48863000000003</v>
      </c>
      <c r="Z38" s="1">
        <f t="shared" si="15"/>
        <v>317.12446999999997</v>
      </c>
      <c r="AA38" s="1">
        <f t="shared" si="16"/>
        <v>203.56005800000003</v>
      </c>
      <c r="AB38" s="1">
        <f t="shared" si="17"/>
        <v>274.28695800000003</v>
      </c>
      <c r="AC38" s="1">
        <f t="shared" si="18"/>
        <v>76.288455421905184</v>
      </c>
      <c r="AD38" s="1">
        <f t="shared" si="19"/>
        <v>210.72497677393591</v>
      </c>
      <c r="AE38" s="1">
        <f t="shared" si="20"/>
        <v>217.7964047739359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397.03689919132324</v>
      </c>
      <c r="AN38" s="1">
        <f t="shared" si="1"/>
        <v>30289.331784808724</v>
      </c>
      <c r="AO38" s="1">
        <f t="shared" si="27"/>
        <v>11783.108526268174</v>
      </c>
      <c r="AP38" s="1">
        <f t="shared" si="28"/>
        <v>26920.942408487128</v>
      </c>
      <c r="AQ38" s="1">
        <f t="shared" si="29"/>
        <v>38704.050934755302</v>
      </c>
      <c r="AR38" s="1">
        <f t="shared" si="30"/>
        <v>8414.7191499465771</v>
      </c>
      <c r="AT38" s="1">
        <f t="shared" si="31"/>
        <v>451.7221007430943</v>
      </c>
      <c r="AU38" s="1">
        <f t="shared" si="32"/>
        <v>34461.181345628909</v>
      </c>
      <c r="AV38" s="1">
        <f t="shared" si="33"/>
        <v>4242.8695891263924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201.18657000000002</v>
      </c>
      <c r="Z39" s="1">
        <f t="shared" si="15"/>
        <v>313.41341000000011</v>
      </c>
      <c r="AA39" s="1">
        <f t="shared" si="16"/>
        <v>207.50965400000001</v>
      </c>
      <c r="AB39" s="1">
        <f t="shared" si="17"/>
        <v>270.45804200000003</v>
      </c>
      <c r="AC39" s="1">
        <f t="shared" si="18"/>
        <v>77.245413870446569</v>
      </c>
      <c r="AD39" s="1">
        <f t="shared" si="19"/>
        <v>216.46584615918502</v>
      </c>
      <c r="AE39" s="1">
        <f t="shared" si="20"/>
        <v>222.78893015918501</v>
      </c>
      <c r="AF39" s="1">
        <f t="shared" si="21"/>
        <v>0.6186245953764048</v>
      </c>
      <c r="AG39" s="1">
        <f t="shared" si="22"/>
        <v>-54.411673189264683</v>
      </c>
      <c r="AH39" s="1">
        <f t="shared" si="23"/>
        <v>113.26090990142777</v>
      </c>
      <c r="AI39" s="1">
        <f t="shared" si="24"/>
        <v>66.599620619766227</v>
      </c>
      <c r="AJ39" s="1">
        <f t="shared" si="25"/>
        <v>1</v>
      </c>
      <c r="AK39" s="2">
        <v>307</v>
      </c>
      <c r="AM39" s="1">
        <f t="shared" si="26"/>
        <v>403.91615342043963</v>
      </c>
      <c r="AN39" s="1">
        <f t="shared" si="1"/>
        <v>31200.67043992065</v>
      </c>
      <c r="AO39" s="1">
        <f t="shared" si="27"/>
        <v>12104.120719683149</v>
      </c>
      <c r="AP39" s="1">
        <f t="shared" si="28"/>
        <v>27538.048501256228</v>
      </c>
      <c r="AQ39" s="1">
        <f t="shared" si="29"/>
        <v>39642.16922093938</v>
      </c>
      <c r="AR39" s="1">
        <f t="shared" si="30"/>
        <v>8441.4987810187304</v>
      </c>
      <c r="AT39" s="1">
        <f t="shared" si="31"/>
        <v>460.67166907495425</v>
      </c>
      <c r="AU39" s="1">
        <f t="shared" si="32"/>
        <v>35584.773736084244</v>
      </c>
      <c r="AV39" s="1">
        <f t="shared" si="33"/>
        <v>4057.3954848551366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205.80721000000003</v>
      </c>
      <c r="Z40" s="1">
        <f t="shared" si="15"/>
        <v>309.58937000000003</v>
      </c>
      <c r="AA40" s="1">
        <f t="shared" si="16"/>
        <v>211.37939800000001</v>
      </c>
      <c r="AB40" s="1">
        <f t="shared" si="17"/>
        <v>266.530866</v>
      </c>
      <c r="AC40" s="1">
        <f t="shared" si="18"/>
        <v>78.149845721113337</v>
      </c>
      <c r="AD40" s="1">
        <f t="shared" si="19"/>
        <v>222.11597565370383</v>
      </c>
      <c r="AE40" s="1">
        <f t="shared" si="20"/>
        <v>227.68816365370381</v>
      </c>
      <c r="AF40" s="1">
        <f t="shared" si="21"/>
        <v>0.58175628256707235</v>
      </c>
      <c r="AG40" s="1">
        <f t="shared" si="22"/>
        <v>-56.605897278784639</v>
      </c>
      <c r="AH40" s="1">
        <f t="shared" si="23"/>
        <v>113.93482201713397</v>
      </c>
      <c r="AI40" s="1">
        <f t="shared" si="24"/>
        <v>66.959238115623208</v>
      </c>
      <c r="AJ40" s="1">
        <f t="shared" si="25"/>
        <v>1</v>
      </c>
      <c r="AM40" s="1">
        <f t="shared" si="26"/>
        <v>410.89578312554556</v>
      </c>
      <c r="AN40" s="1">
        <f t="shared" si="1"/>
        <v>32111.442058717432</v>
      </c>
      <c r="AO40" s="1">
        <f t="shared" si="27"/>
        <v>12420.059010628158</v>
      </c>
      <c r="AP40" s="1">
        <f t="shared" si="28"/>
        <v>28143.623156579717</v>
      </c>
      <c r="AQ40" s="1">
        <f t="shared" si="29"/>
        <v>40563.682167207873</v>
      </c>
      <c r="AR40" s="1">
        <f t="shared" si="30"/>
        <v>8452.2401084904413</v>
      </c>
      <c r="AT40" s="1">
        <f t="shared" si="31"/>
        <v>469.75182091940042</v>
      </c>
      <c r="AU40" s="1">
        <f t="shared" si="32"/>
        <v>36711.032332063201</v>
      </c>
      <c r="AV40" s="1">
        <f t="shared" si="33"/>
        <v>3852.6498351446717</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210.35682</v>
      </c>
      <c r="Z41" s="1">
        <f t="shared" si="15"/>
        <v>305.67466000000007</v>
      </c>
      <c r="AA41" s="1">
        <f t="shared" si="16"/>
        <v>215.17680399999998</v>
      </c>
      <c r="AB41" s="1">
        <f t="shared" si="17"/>
        <v>262.52529200000004</v>
      </c>
      <c r="AC41" s="1">
        <f t="shared" si="18"/>
        <v>78.970374970234531</v>
      </c>
      <c r="AD41" s="1">
        <f t="shared" si="19"/>
        <v>227.64459699351391</v>
      </c>
      <c r="AE41" s="1">
        <f t="shared" si="20"/>
        <v>232.46458099351389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417.93979330011649</v>
      </c>
      <c r="AN41" s="1">
        <f t="shared" si="1"/>
        <v>33004.862191892513</v>
      </c>
      <c r="AO41" s="1">
        <f t="shared" si="27"/>
        <v>12729.202930086318</v>
      </c>
      <c r="AP41" s="1">
        <f t="shared" si="28"/>
        <v>28734.016998284282</v>
      </c>
      <c r="AQ41" s="1">
        <f t="shared" si="29"/>
        <v>41463.2199283706</v>
      </c>
      <c r="AR41" s="1">
        <f t="shared" si="30"/>
        <v>8458.3577364780867</v>
      </c>
      <c r="AT41" s="1">
        <f t="shared" si="31"/>
        <v>478.91572855939131</v>
      </c>
      <c r="AU41" s="1">
        <f t="shared" si="32"/>
        <v>37820.154663478192</v>
      </c>
      <c r="AV41" s="1">
        <f t="shared" si="33"/>
        <v>3643.0652648924079</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214.83575000000002</v>
      </c>
      <c r="Z42" s="1">
        <f t="shared" si="15"/>
        <v>301.66296</v>
      </c>
      <c r="AA42" s="1">
        <f t="shared" si="16"/>
        <v>218.90160400000002</v>
      </c>
      <c r="AB42" s="1">
        <f t="shared" si="17"/>
        <v>258.43561</v>
      </c>
      <c r="AC42" s="1">
        <f t="shared" si="18"/>
        <v>79.71365648896122</v>
      </c>
      <c r="AD42" s="1">
        <f t="shared" si="19"/>
        <v>232.96814073000198</v>
      </c>
      <c r="AE42" s="1">
        <f t="shared" si="20"/>
        <v>237.03399473000198</v>
      </c>
      <c r="AF42" s="1">
        <f t="shared" si="21"/>
        <v>0.51368597098369262</v>
      </c>
      <c r="AG42" s="1">
        <f t="shared" si="22"/>
        <v>-60.540740014522456</v>
      </c>
      <c r="AH42" s="1">
        <f t="shared" si="23"/>
        <v>115.11443113701807</v>
      </c>
      <c r="AI42" s="1">
        <f t="shared" si="24"/>
        <v>67.496658745468423</v>
      </c>
      <c r="AJ42" s="1">
        <f t="shared" si="25"/>
        <v>1</v>
      </c>
      <c r="AK42" s="1">
        <v>5.4</v>
      </c>
      <c r="AM42" s="1">
        <f t="shared" si="26"/>
        <v>425.05470555912666</v>
      </c>
      <c r="AN42" s="1">
        <f t="shared" si="1"/>
        <v>33882.664787956775</v>
      </c>
      <c r="AO42" s="1">
        <f t="shared" si="27"/>
        <v>13026.879525199522</v>
      </c>
      <c r="AP42" s="1">
        <f t="shared" si="28"/>
        <v>29298.823952596631</v>
      </c>
      <c r="AQ42" s="1">
        <f t="shared" si="29"/>
        <v>42325.703477796153</v>
      </c>
      <c r="AR42" s="1">
        <f t="shared" si="30"/>
        <v>8443.0386898393772</v>
      </c>
      <c r="AT42" s="1">
        <f t="shared" si="31"/>
        <v>488.17187629233803</v>
      </c>
      <c r="AU42" s="1">
        <f t="shared" si="32"/>
        <v>38913.965254339106</v>
      </c>
      <c r="AV42" s="1">
        <f t="shared" si="33"/>
        <v>3411.7382234570468</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219.23035999999999</v>
      </c>
      <c r="Z43" s="1">
        <f t="shared" si="15"/>
        <v>297.55657000000002</v>
      </c>
      <c r="AA43" s="1">
        <f t="shared" si="16"/>
        <v>222.54137799999998</v>
      </c>
      <c r="AB43" s="1">
        <f t="shared" si="17"/>
        <v>254.26535600000003</v>
      </c>
      <c r="AC43" s="1">
        <f t="shared" si="18"/>
        <v>80.351773508688623</v>
      </c>
      <c r="AD43" s="1">
        <f t="shared" si="19"/>
        <v>238.31058125925017</v>
      </c>
      <c r="AE43" s="1">
        <f t="shared" si="20"/>
        <v>241.62159925925016</v>
      </c>
      <c r="AF43" s="1">
        <f t="shared" si="21"/>
        <v>0.48083725032345648</v>
      </c>
      <c r="AG43" s="1">
        <f t="shared" si="22"/>
        <v>-62.419378267329265</v>
      </c>
      <c r="AH43" s="1">
        <f t="shared" si="23"/>
        <v>115.54823732925144</v>
      </c>
      <c r="AI43" s="1">
        <f t="shared" si="24"/>
        <v>67.661842834944011</v>
      </c>
      <c r="AJ43" s="1">
        <f t="shared" si="25"/>
        <v>1</v>
      </c>
      <c r="AM43" s="1">
        <f t="shared" si="26"/>
        <v>432.23335392619657</v>
      </c>
      <c r="AN43" s="1">
        <f t="shared" si="1"/>
        <v>34730.716557578598</v>
      </c>
      <c r="AO43" s="1">
        <f t="shared" si="27"/>
        <v>13325.612772273493</v>
      </c>
      <c r="AP43" s="1">
        <f t="shared" si="28"/>
        <v>29865.87939803888</v>
      </c>
      <c r="AQ43" s="1">
        <f t="shared" si="29"/>
        <v>43191.492170312369</v>
      </c>
      <c r="AR43" s="1">
        <f t="shared" si="30"/>
        <v>8460.7756127337707</v>
      </c>
      <c r="AT43" s="1">
        <f t="shared" si="31"/>
        <v>497.51094153862107</v>
      </c>
      <c r="AU43" s="1">
        <f t="shared" si="32"/>
        <v>39975.886492605707</v>
      </c>
      <c r="AV43" s="1">
        <f t="shared" si="33"/>
        <v>3215.6056777066624</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223.54762000000002</v>
      </c>
      <c r="Z44" s="1">
        <f t="shared" si="15"/>
        <v>293.36116000000004</v>
      </c>
      <c r="AA44" s="1">
        <f t="shared" si="16"/>
        <v>226.10310400000003</v>
      </c>
      <c r="AB44" s="1">
        <f t="shared" si="17"/>
        <v>250.01897200000002</v>
      </c>
      <c r="AC44" s="1">
        <f t="shared" si="18"/>
        <v>80.997663765873327</v>
      </c>
      <c r="AD44" s="1">
        <f t="shared" si="19"/>
        <v>243.39240743737631</v>
      </c>
      <c r="AE44" s="1">
        <f t="shared" si="20"/>
        <v>245.94789143737631</v>
      </c>
      <c r="AF44" s="1">
        <f t="shared" si="21"/>
        <v>0.45051097482168018</v>
      </c>
      <c r="AG44" s="1">
        <f t="shared" si="22"/>
        <v>-64.087186224989978</v>
      </c>
      <c r="AH44" s="1">
        <f t="shared" si="23"/>
        <v>115.98779293526705</v>
      </c>
      <c r="AI44" s="1">
        <f t="shared" si="24"/>
        <v>67.847119946591889</v>
      </c>
      <c r="AJ44" s="1">
        <f t="shared" si="25"/>
        <v>1</v>
      </c>
      <c r="AK44" s="1" t="s">
        <v>157</v>
      </c>
      <c r="AM44" s="1">
        <f t="shared" si="26"/>
        <v>439.45911737538256</v>
      </c>
      <c r="AN44" s="1">
        <f t="shared" si="1"/>
        <v>35595.161828018696</v>
      </c>
      <c r="AO44" s="1">
        <f t="shared" si="27"/>
        <v>13609.773246675772</v>
      </c>
      <c r="AP44" s="1">
        <f t="shared" si="28"/>
        <v>30400.635069008342</v>
      </c>
      <c r="AQ44" s="1">
        <f t="shared" si="29"/>
        <v>44010.408315684115</v>
      </c>
      <c r="AR44" s="1">
        <f>AQ44-AN44</f>
        <v>8415.2464876654194</v>
      </c>
      <c r="AT44" s="1">
        <f t="shared" si="31"/>
        <v>506.91130116839628</v>
      </c>
      <c r="AU44" s="1">
        <f t="shared" si="32"/>
        <v>41058.631131159113</v>
      </c>
      <c r="AV44" s="1">
        <f t="shared" si="33"/>
        <v>2951.7771845250027</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227.79385000000002</v>
      </c>
      <c r="Z45" s="1">
        <f t="shared" si="15"/>
        <v>289.08007999999995</v>
      </c>
      <c r="AA45" s="1">
        <f t="shared" si="16"/>
        <v>229.59249199999999</v>
      </c>
      <c r="AB45" s="1">
        <f t="shared" si="17"/>
        <v>245.69918999999999</v>
      </c>
      <c r="AC45" s="1">
        <f t="shared" si="18"/>
        <v>81.534178235196862</v>
      </c>
      <c r="AD45" s="1">
        <f t="shared" si="19"/>
        <v>248.3823986278413</v>
      </c>
      <c r="AE45" s="1">
        <f t="shared" si="20"/>
        <v>250.18104062784127</v>
      </c>
      <c r="AF45" s="1">
        <f t="shared" si="21"/>
        <v>0.4215587718575316</v>
      </c>
      <c r="AG45" s="1">
        <f t="shared" si="22"/>
        <v>-65.646260844709687</v>
      </c>
      <c r="AH45" s="1">
        <f t="shared" si="23"/>
        <v>116.38587343311185</v>
      </c>
      <c r="AI45" s="1">
        <f t="shared" si="24"/>
        <v>67.953107289297066</v>
      </c>
      <c r="AJ45" s="1">
        <f t="shared" si="25"/>
        <v>1</v>
      </c>
      <c r="AK45" s="2">
        <v>339.2</v>
      </c>
      <c r="AM45" s="1">
        <f t="shared" si="26"/>
        <v>446.73697554047135</v>
      </c>
      <c r="AN45" s="1">
        <f t="shared" si="1"/>
        <v>36424.332187969572</v>
      </c>
      <c r="AO45" s="1">
        <f t="shared" si="27"/>
        <v>13888.798584073002</v>
      </c>
      <c r="AP45" s="1">
        <f>$AL$5*AE45</f>
        <v>30923.877707844953</v>
      </c>
      <c r="AQ45" s="1">
        <f t="shared" si="29"/>
        <v>44812.676291917953</v>
      </c>
      <c r="AR45" s="1">
        <f t="shared" si="30"/>
        <v>8388.3441039483805</v>
      </c>
      <c r="AT45" s="1">
        <f t="shared" si="31"/>
        <v>516.37943343807899</v>
      </c>
      <c r="AU45" s="1">
        <f t="shared" si="32"/>
        <v>42102.572762930307</v>
      </c>
      <c r="AV45" s="1">
        <f t="shared" si="33"/>
        <v>2710.1035289876454</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231.95611000000005</v>
      </c>
      <c r="Z46" s="1">
        <f t="shared" si="15"/>
        <v>284.69898999999998</v>
      </c>
      <c r="AA46" s="1">
        <f>G46+$S$18*(J46-B46)+$S$20*(G46-D46)</f>
        <v>232.99658600000001</v>
      </c>
      <c r="AB46" s="1">
        <f t="shared" si="17"/>
        <v>241.29412600000001</v>
      </c>
      <c r="AC46" s="1">
        <f t="shared" si="18"/>
        <v>81.986771774195262</v>
      </c>
      <c r="AD46" s="1">
        <f t="shared" si="19"/>
        <v>253.35398412958179</v>
      </c>
      <c r="AE46" s="1">
        <f t="shared" si="20"/>
        <v>254.39446012958174</v>
      </c>
      <c r="AF46" s="1">
        <f t="shared" si="21"/>
        <v>0.39282806198145842</v>
      </c>
      <c r="AG46" s="1">
        <f t="shared" si="22"/>
        <v>-67.191950506026046</v>
      </c>
      <c r="AH46" s="1">
        <f t="shared" si="23"/>
        <v>116.67436036872657</v>
      </c>
      <c r="AI46" s="1">
        <f t="shared" si="24"/>
        <v>68.005391806696949</v>
      </c>
      <c r="AJ46" s="1">
        <f t="shared" si="25"/>
        <v>1</v>
      </c>
      <c r="AM46" s="1">
        <f t="shared" si="26"/>
        <v>454.07753384314458</v>
      </c>
      <c r="AN46" s="1">
        <f t="shared" si="1"/>
        <v>37228.351134987322</v>
      </c>
      <c r="AO46" s="1">
        <f t="shared" si="27"/>
        <v>14166.794730573825</v>
      </c>
      <c r="AP46" s="1">
        <f t="shared" si="28"/>
        <v>31444.681638777089</v>
      </c>
      <c r="AQ46" s="1">
        <f t="shared" si="29"/>
        <v>45611.476369350916</v>
      </c>
      <c r="AR46" s="1">
        <f t="shared" si="30"/>
        <v>8383.1252343635933</v>
      </c>
      <c r="AT46" s="1">
        <f t="shared" si="31"/>
        <v>525.92913547492526</v>
      </c>
      <c r="AU46" s="1">
        <f t="shared" si="32"/>
        <v>43119.231999582516</v>
      </c>
      <c r="AV46" s="1">
        <f t="shared" si="33"/>
        <v>2492.2443697683993</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236.03400000000002</v>
      </c>
      <c r="Z47" s="1">
        <f t="shared" si="15"/>
        <v>280.24616999999995</v>
      </c>
      <c r="AA47" s="1">
        <f t="shared" si="16"/>
        <v>236.31745800000002</v>
      </c>
      <c r="AB47" s="1">
        <f t="shared" si="17"/>
        <v>236.82961999999995</v>
      </c>
      <c r="AC47" s="1">
        <f t="shared" si="18"/>
        <v>82.455434728695479</v>
      </c>
      <c r="AD47" s="1">
        <f t="shared" si="19"/>
        <v>258.09568148434835</v>
      </c>
      <c r="AE47" s="1">
        <f t="shared" si="20"/>
        <v>258.37913948434834</v>
      </c>
      <c r="AF47" s="1">
        <f t="shared" si="21"/>
        <v>0.36612697245948123</v>
      </c>
      <c r="AG47" s="1">
        <f t="shared" si="22"/>
        <v>-68.571590646758125</v>
      </c>
      <c r="AH47" s="1">
        <f t="shared" si="23"/>
        <v>116.9684853194068</v>
      </c>
      <c r="AI47" s="1">
        <f t="shared" si="24"/>
        <v>68.086173824077918</v>
      </c>
      <c r="AJ47" s="1">
        <f t="shared" si="25"/>
        <v>1</v>
      </c>
      <c r="AK47" s="1" t="s">
        <v>158</v>
      </c>
      <c r="AM47" s="1">
        <f t="shared" si="26"/>
        <v>461.43359575907482</v>
      </c>
      <c r="AN47" s="1">
        <f t="shared" si="1"/>
        <v>38047.707736739649</v>
      </c>
      <c r="AO47" s="1">
        <f t="shared" si="27"/>
        <v>14431.936221560307</v>
      </c>
      <c r="AP47" s="1">
        <f t="shared" si="28"/>
        <v>31937.211915102369</v>
      </c>
      <c r="AQ47" s="1">
        <f t="shared" si="29"/>
        <v>46369.148136662676</v>
      </c>
      <c r="AR47" s="1">
        <f t="shared" si="30"/>
        <v>8321.4403999230271</v>
      </c>
      <c r="AT47" s="1">
        <f t="shared" si="31"/>
        <v>535.49900694316818</v>
      </c>
      <c r="AU47" s="1">
        <f t="shared" si="32"/>
        <v>44154.803414283655</v>
      </c>
      <c r="AV47" s="1">
        <f t="shared" si="33"/>
        <v>2214.3447223790208</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240.04085999999998</v>
      </c>
      <c r="Z48" s="1">
        <f t="shared" si="15"/>
        <v>275.70968000000005</v>
      </c>
      <c r="AA48" s="1">
        <f t="shared" si="16"/>
        <v>239.56599199999997</v>
      </c>
      <c r="AB48" s="1">
        <f t="shared" si="17"/>
        <v>232.29371600000002</v>
      </c>
      <c r="AC48" s="1">
        <f t="shared" si="18"/>
        <v>82.761168326595538</v>
      </c>
      <c r="AD48" s="1">
        <f>Y48-Q48</f>
        <v>262.77797411433733</v>
      </c>
      <c r="AE48" s="1">
        <f t="shared" si="20"/>
        <v>262.30310611433731</v>
      </c>
      <c r="AF48" s="1">
        <f t="shared" si="21"/>
        <v>0.34074174821308995</v>
      </c>
      <c r="AG48" s="1">
        <f t="shared" si="22"/>
        <v>-69.844378937761519</v>
      </c>
      <c r="AH48" s="1">
        <f t="shared" si="23"/>
        <v>117.2428989095541</v>
      </c>
      <c r="AI48" s="1">
        <f t="shared" si="24"/>
        <v>68.046429617128794</v>
      </c>
      <c r="AJ48" s="1">
        <f t="shared" si="25"/>
        <v>1</v>
      </c>
      <c r="AK48" s="1">
        <v>7.2</v>
      </c>
      <c r="AM48" s="1">
        <f t="shared" si="26"/>
        <v>468.83354443270571</v>
      </c>
      <c r="AN48" s="1">
        <f t="shared" si="1"/>
        <v>38801.211887949568</v>
      </c>
      <c r="AO48" s="1">
        <f t="shared" si="27"/>
        <v>14693.7559785514</v>
      </c>
      <c r="AP48" s="1">
        <f t="shared" si="28"/>
        <v>32422.237734368784</v>
      </c>
      <c r="AQ48" s="1">
        <f t="shared" si="29"/>
        <v>47115.993712920186</v>
      </c>
      <c r="AR48" s="1">
        <f t="shared" si="30"/>
        <v>8314.7818249706179</v>
      </c>
      <c r="AT48" s="1">
        <f t="shared" si="31"/>
        <v>545.12597290506176</v>
      </c>
      <c r="AU48" s="1">
        <f t="shared" si="32"/>
        <v>45115.262402794971</v>
      </c>
      <c r="AV48" s="1">
        <f t="shared" si="33"/>
        <v>2000.7313101252148</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243.94975999999997</v>
      </c>
      <c r="Z49" s="1">
        <f t="shared" si="15"/>
        <v>271.08180000000004</v>
      </c>
      <c r="AA49" s="1">
        <f t="shared" si="16"/>
        <v>242.71707999999998</v>
      </c>
      <c r="AB49" s="1">
        <f t="shared" si="17"/>
        <v>227.68177600000001</v>
      </c>
      <c r="AC49" s="1">
        <f t="shared" si="18"/>
        <v>83.044007025507781</v>
      </c>
      <c r="AD49" s="1">
        <f t="shared" si="19"/>
        <v>267.3985185123625</v>
      </c>
      <c r="AE49" s="1">
        <f t="shared" si="20"/>
        <v>266.16583851236254</v>
      </c>
      <c r="AF49" s="1">
        <f t="shared" si="21"/>
        <v>0.31554638981765071</v>
      </c>
      <c r="AG49" s="1">
        <f t="shared" si="22"/>
        <v>-71.107796453622768</v>
      </c>
      <c r="AH49" s="1">
        <f t="shared" si="23"/>
        <v>117.41902428520579</v>
      </c>
      <c r="AI49" s="1">
        <f t="shared" si="24"/>
        <v>68.006787935956112</v>
      </c>
      <c r="AJ49" s="1">
        <f t="shared" si="25"/>
        <v>1</v>
      </c>
      <c r="AM49" s="1">
        <f t="shared" si="26"/>
        <v>476.26817819428095</v>
      </c>
      <c r="AN49" s="1">
        <f t="shared" si="1"/>
        <v>39551.217935991663</v>
      </c>
      <c r="AO49" s="1">
        <f t="shared" si="27"/>
        <v>14952.122959655775</v>
      </c>
      <c r="AP49" s="1">
        <f t="shared" si="28"/>
        <v>32899.694635159089</v>
      </c>
      <c r="AQ49" s="1">
        <f t="shared" si="29"/>
        <v>47851.817594814864</v>
      </c>
      <c r="AR49" s="1">
        <f t="shared" si="30"/>
        <v>8300.599658823201</v>
      </c>
      <c r="AT49" s="1">
        <f t="shared" si="31"/>
        <v>554.79806244493568</v>
      </c>
      <c r="AU49" s="1">
        <f t="shared" si="32"/>
        <v>46072.654195415344</v>
      </c>
      <c r="AV49" s="1">
        <f t="shared" si="33"/>
        <v>1779.1633993995201</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247.77394000000004</v>
      </c>
      <c r="Z50" s="1">
        <f t="shared" si="15"/>
        <v>266.39150999999998</v>
      </c>
      <c r="AA50" s="1">
        <f t="shared" si="16"/>
        <v>245.78521400000002</v>
      </c>
      <c r="AB50" s="1">
        <f t="shared" si="17"/>
        <v>223.01910399999997</v>
      </c>
      <c r="AC50" s="1">
        <f t="shared" si="18"/>
        <v>83.409365314787252</v>
      </c>
      <c r="AD50" s="1">
        <f t="shared" si="19"/>
        <v>271.74094963810398</v>
      </c>
      <c r="AE50" s="1">
        <f t="shared" si="20"/>
        <v>269.752223638104</v>
      </c>
      <c r="AF50" s="1">
        <f t="shared" si="21"/>
        <v>0.292412499578453</v>
      </c>
      <c r="AG50" s="1">
        <f t="shared" si="22"/>
        <v>-72.19929604113436</v>
      </c>
      <c r="AH50" s="1">
        <f t="shared" si="23"/>
        <v>117.6300869104808</v>
      </c>
      <c r="AI50" s="1">
        <f t="shared" si="24"/>
        <v>68.04975217112613</v>
      </c>
      <c r="AJ50" s="1">
        <f t="shared" si="25"/>
        <v>1</v>
      </c>
      <c r="AM50" s="1">
        <f t="shared" si="26"/>
        <v>483.70144016895608</v>
      </c>
      <c r="AN50" s="1">
        <f t="shared" si="1"/>
        <v>40345.230126341165</v>
      </c>
      <c r="AO50" s="1">
        <f t="shared" si="27"/>
        <v>15194.938680913861</v>
      </c>
      <c r="AP50" s="1">
        <f t="shared" si="28"/>
        <v>33342.993355011487</v>
      </c>
      <c r="AQ50" s="1">
        <f>AO50+AP50</f>
        <v>48537.932035925347</v>
      </c>
      <c r="AR50" s="1">
        <f t="shared" si="30"/>
        <v>8192.7019095841824</v>
      </c>
      <c r="AT50" s="1">
        <f t="shared" si="31"/>
        <v>564.46836735813508</v>
      </c>
      <c r="AU50" s="1">
        <f t="shared" si="32"/>
        <v>47081.94826161622</v>
      </c>
      <c r="AV50" s="1">
        <f t="shared" si="33"/>
        <v>1455.9837743091266</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251.52111999999997</v>
      </c>
      <c r="Z51" s="1">
        <f>B51+$S$12*(G51-D51)+$S$14*(B51-J51)</f>
        <v>261.61288000000002</v>
      </c>
      <c r="AA51" s="1">
        <f t="shared" si="16"/>
        <v>248.77503199999998</v>
      </c>
      <c r="AB51" s="1">
        <f t="shared" si="17"/>
        <v>218.28159200000002</v>
      </c>
      <c r="AC51" s="1">
        <f t="shared" si="18"/>
        <v>83.538803350033973</v>
      </c>
      <c r="AD51" s="1">
        <f t="shared" si="19"/>
        <v>276.12091772066276</v>
      </c>
      <c r="AE51" s="1">
        <f t="shared" si="20"/>
        <v>273.37482972066277</v>
      </c>
      <c r="AF51" s="1">
        <f t="shared" si="21"/>
        <v>0.26987565104044631</v>
      </c>
      <c r="AG51" s="1">
        <f t="shared" si="22"/>
        <v>-73.243193769257147</v>
      </c>
      <c r="AH51" s="1">
        <f t="shared" si="23"/>
        <v>117.79358906788529</v>
      </c>
      <c r="AI51" s="1">
        <f t="shared" si="24"/>
        <v>67.915769052667315</v>
      </c>
      <c r="AJ51" s="1">
        <f t="shared" si="25"/>
        <v>1</v>
      </c>
      <c r="AM51" s="1">
        <f t="shared" si="26"/>
        <v>491.18481406921154</v>
      </c>
      <c r="AN51" s="1">
        <f t="shared" si="1"/>
        <v>41032.991591050864</v>
      </c>
      <c r="AO51" s="1">
        <f t="shared" si="27"/>
        <v>15439.853356186301</v>
      </c>
      <c r="AP51" s="1">
        <f t="shared" si="28"/>
        <v>33790.769202452248</v>
      </c>
      <c r="AQ51" s="1">
        <f t="shared" si="29"/>
        <v>49230.622558638548</v>
      </c>
      <c r="AR51" s="1">
        <f t="shared" si="30"/>
        <v>8197.6309675876837</v>
      </c>
      <c r="AT51" s="1">
        <f t="shared" si="31"/>
        <v>574.20386539943888</v>
      </c>
      <c r="AU51" s="1">
        <f t="shared" si="32"/>
        <v>47968.303794433101</v>
      </c>
      <c r="AV51" s="1">
        <f t="shared" si="33"/>
        <v>1262.3187642054472</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255.16963999999999</v>
      </c>
      <c r="Z52" s="1">
        <f t="shared" si="15"/>
        <v>256.75850000000003</v>
      </c>
      <c r="AA52" s="1">
        <f t="shared" si="16"/>
        <v>251.66793999999999</v>
      </c>
      <c r="AB52" s="1">
        <f t="shared" si="17"/>
        <v>213.48246399999999</v>
      </c>
      <c r="AC52" s="1">
        <f t="shared" si="18"/>
        <v>83.755936720737139</v>
      </c>
      <c r="AD52" s="1">
        <f t="shared" si="19"/>
        <v>280.30478245946983</v>
      </c>
      <c r="AE52" s="1">
        <f t="shared" si="20"/>
        <v>276.80308245946981</v>
      </c>
      <c r="AF52" s="1">
        <f t="shared" si="21"/>
        <v>0.24826354481257415</v>
      </c>
      <c r="AG52" s="1">
        <f t="shared" si="22"/>
        <v>-74.212553637107064</v>
      </c>
      <c r="AH52" s="1">
        <f t="shared" si="23"/>
        <v>117.92527290354721</v>
      </c>
      <c r="AI52" s="1">
        <f t="shared" si="24"/>
        <v>67.870941116719848</v>
      </c>
      <c r="AJ52" s="1">
        <f t="shared" si="25"/>
        <v>1</v>
      </c>
      <c r="AM52" s="1">
        <f t="shared" si="26"/>
        <v>498.67405138442524</v>
      </c>
      <c r="AN52" s="1">
        <f t="shared" si="1"/>
        <v>41766.91229202754</v>
      </c>
      <c r="AO52" s="1">
        <f t="shared" si="27"/>
        <v>15673.802520786176</v>
      </c>
      <c r="AP52" s="1">
        <f t="shared" si="28"/>
        <v>34214.521810485232</v>
      </c>
      <c r="AQ52" s="1">
        <f t="shared" si="29"/>
        <v>49888.324331271404</v>
      </c>
      <c r="AR52" s="1">
        <f t="shared" si="30"/>
        <v>8121.4120392438635</v>
      </c>
      <c r="AT52" s="1">
        <f t="shared" si="31"/>
        <v>583.94699145259983</v>
      </c>
      <c r="AU52" s="1">
        <f t="shared" si="32"/>
        <v>48909.027264368786</v>
      </c>
      <c r="AV52" s="1">
        <f t="shared" si="33"/>
        <v>979.2970669026181</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258.74011000000002</v>
      </c>
      <c r="Z53" s="1">
        <f t="shared" si="15"/>
        <v>251.83774</v>
      </c>
      <c r="AA53" s="1">
        <f t="shared" si="16"/>
        <v>254.48333599999998</v>
      </c>
      <c r="AB53" s="1">
        <f t="shared" si="17"/>
        <v>208.628626</v>
      </c>
      <c r="AC53" s="1">
        <f t="shared" si="18"/>
        <v>83.808849488082345</v>
      </c>
      <c r="AD53" s="1">
        <f t="shared" si="19"/>
        <v>284.45860514301131</v>
      </c>
      <c r="AE53" s="1">
        <f t="shared" si="20"/>
        <v>280.20183114301125</v>
      </c>
      <c r="AF53" s="1">
        <f t="shared" si="21"/>
        <v>0.2275696433196302</v>
      </c>
      <c r="AG53" s="1">
        <f t="shared" si="22"/>
        <v>-75.111496154492144</v>
      </c>
      <c r="AH53" s="1">
        <f t="shared" si="23"/>
        <v>118.0404760590576</v>
      </c>
      <c r="AI53" s="1">
        <f t="shared" si="24"/>
        <v>67.707124467044764</v>
      </c>
      <c r="AJ53" s="1">
        <f t="shared" si="25"/>
        <v>1</v>
      </c>
      <c r="AM53" s="1">
        <f t="shared" si="26"/>
        <v>506.17586126811324</v>
      </c>
      <c r="AN53" s="1">
        <f t="shared" si="1"/>
        <v>42422.016571519751</v>
      </c>
      <c r="AO53" s="1">
        <f t="shared" si="27"/>
        <v>15906.071823781764</v>
      </c>
      <c r="AP53" s="1">
        <f t="shared" si="28"/>
        <v>34634.627540263056</v>
      </c>
      <c r="AQ53" s="1">
        <f t="shared" si="29"/>
        <v>50540.69936404482</v>
      </c>
      <c r="AR53" s="1">
        <f t="shared" si="30"/>
        <v>8118.6827925250691</v>
      </c>
      <c r="AT53" s="1">
        <f t="shared" si="31"/>
        <v>593.70647379336378</v>
      </c>
      <c r="AU53" s="1">
        <f t="shared" si="32"/>
        <v>49757.856502248127</v>
      </c>
      <c r="AV53" s="1">
        <f t="shared" si="33"/>
        <v>782.84286179669289</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262.21192000000002</v>
      </c>
      <c r="Z54" s="1">
        <f t="shared" si="15"/>
        <v>246.84223</v>
      </c>
      <c r="AA54" s="1">
        <f t="shared" si="16"/>
        <v>257.20182199999999</v>
      </c>
      <c r="AB54" s="1">
        <f t="shared" si="17"/>
        <v>203.71417199999999</v>
      </c>
      <c r="AC54" s="1">
        <f t="shared" si="18"/>
        <v>83.98048991128455</v>
      </c>
      <c r="AD54" s="1">
        <f t="shared" si="19"/>
        <v>288.38639320151356</v>
      </c>
      <c r="AE54" s="1">
        <f t="shared" si="20"/>
        <v>283.37629520151353</v>
      </c>
      <c r="AF54" s="1">
        <f t="shared" si="21"/>
        <v>0.20786473963605318</v>
      </c>
      <c r="AG54" s="1">
        <f t="shared" si="22"/>
        <v>-75.926988726455704</v>
      </c>
      <c r="AH54" s="1">
        <f t="shared" si="23"/>
        <v>118.14017409918537</v>
      </c>
      <c r="AI54" s="1">
        <f t="shared" si="24"/>
        <v>67.656558327184769</v>
      </c>
      <c r="AJ54" s="1">
        <f t="shared" si="25"/>
        <v>1</v>
      </c>
      <c r="AM54" s="1">
        <f t="shared" si="26"/>
        <v>513.68139558154371</v>
      </c>
      <c r="AN54" s="1">
        <f t="shared" si="1"/>
        <v>43139.215259250399</v>
      </c>
      <c r="AO54" s="1">
        <f t="shared" si="27"/>
        <v>16125.701948649034</v>
      </c>
      <c r="AP54" s="1">
        <f t="shared" si="28"/>
        <v>35027.010344678289</v>
      </c>
      <c r="AQ54" s="1">
        <f t="shared" si="29"/>
        <v>51152.71229332732</v>
      </c>
      <c r="AR54" s="1">
        <f t="shared" si="30"/>
        <v>8013.4970340769214</v>
      </c>
      <c r="AT54" s="1">
        <f t="shared" si="31"/>
        <v>603.47080143237804</v>
      </c>
      <c r="AU54" s="1">
        <f t="shared" si="32"/>
        <v>50679.773551446626</v>
      </c>
      <c r="AV54" s="1">
        <f t="shared" si="33"/>
        <v>472.93874188069458</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265.59339000000006</v>
      </c>
      <c r="Z55" s="1">
        <f t="shared" si="15"/>
        <v>241.77431999999999</v>
      </c>
      <c r="AA55" s="1">
        <f t="shared" si="16"/>
        <v>259.83110799999997</v>
      </c>
      <c r="AB55" s="1">
        <f t="shared" si="17"/>
        <v>198.74083399999998</v>
      </c>
      <c r="AC55" s="1">
        <f t="shared" si="18"/>
        <v>83.94700314846574</v>
      </c>
      <c r="AD55" s="1">
        <f t="shared" si="19"/>
        <v>292.29257243331261</v>
      </c>
      <c r="AE55" s="1">
        <f t="shared" si="20"/>
        <v>286.53029043331253</v>
      </c>
      <c r="AF55" s="1">
        <f t="shared" si="21"/>
        <v>0.18905054001447019</v>
      </c>
      <c r="AG55" s="1">
        <f t="shared" si="22"/>
        <v>-76.666137679124247</v>
      </c>
      <c r="AH55" s="1">
        <f t="shared" si="23"/>
        <v>118.22786737822801</v>
      </c>
      <c r="AI55" s="1">
        <f t="shared" si="24"/>
        <v>67.456672917299784</v>
      </c>
      <c r="AJ55" s="1">
        <f t="shared" si="25"/>
        <v>1</v>
      </c>
      <c r="AM55" s="1">
        <f t="shared" si="26"/>
        <v>521.20570845513521</v>
      </c>
      <c r="AN55" s="1">
        <f t="shared" si="1"/>
        <v>43753.657248681549</v>
      </c>
      <c r="AO55" s="1">
        <f t="shared" si="27"/>
        <v>16344.123772753543</v>
      </c>
      <c r="AP55" s="1">
        <f t="shared" si="28"/>
        <v>35416.863079300034</v>
      </c>
      <c r="AQ55" s="1">
        <f t="shared" si="29"/>
        <v>51760.986852053575</v>
      </c>
      <c r="AR55" s="1">
        <f t="shared" si="30"/>
        <v>8007.3296033720253</v>
      </c>
      <c r="AT55" s="1">
        <f t="shared" si="31"/>
        <v>613.25955904617388</v>
      </c>
      <c r="AU55" s="1">
        <f t="shared" si="32"/>
        <v>51481.302134075871</v>
      </c>
      <c r="AV55" s="1">
        <f t="shared" si="33"/>
        <v>279.68471797770326</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268.88182</v>
      </c>
      <c r="Z56" s="1">
        <f t="shared" si="15"/>
        <v>236.64765</v>
      </c>
      <c r="AA56" s="1">
        <f t="shared" si="16"/>
        <v>262.36973</v>
      </c>
      <c r="AB56" s="1">
        <f t="shared" si="17"/>
        <v>193.72103199999998</v>
      </c>
      <c r="AC56" s="1">
        <f t="shared" si="18"/>
        <v>83.981122835030234</v>
      </c>
      <c r="AD56" s="1">
        <f t="shared" si="19"/>
        <v>296.0454129224691</v>
      </c>
      <c r="AE56" s="1">
        <f t="shared" si="20"/>
        <v>289.5333229224691</v>
      </c>
      <c r="AF56" s="1">
        <f t="shared" si="21"/>
        <v>0.17084541054175717</v>
      </c>
      <c r="AG56" s="1">
        <f t="shared" si="22"/>
        <v>-77.363963204280708</v>
      </c>
      <c r="AH56" s="1">
        <f t="shared" si="23"/>
        <v>118.28574867714114</v>
      </c>
      <c r="AI56" s="1">
        <f t="shared" si="24"/>
        <v>67.325714375723066</v>
      </c>
      <c r="AJ56" s="1">
        <f t="shared" si="25"/>
        <v>1</v>
      </c>
      <c r="AM56" s="1">
        <f t="shared" si="26"/>
        <v>528.7144955380287</v>
      </c>
      <c r="AN56" s="1">
        <f t="shared" si="1"/>
        <v>44402.036994440234</v>
      </c>
      <c r="AO56" s="1">
        <f t="shared" si="27"/>
        <v>16553.971354385703</v>
      </c>
      <c r="AP56" s="1">
        <f t="shared" si="28"/>
        <v>35788.05591315472</v>
      </c>
      <c r="AQ56" s="1">
        <f t="shared" si="29"/>
        <v>52342.027267540427</v>
      </c>
      <c r="AR56" s="1">
        <f t="shared" si="30"/>
        <v>7939.990273100193</v>
      </c>
      <c r="AT56" s="1">
        <f t="shared" si="31"/>
        <v>623.02811837682304</v>
      </c>
      <c r="AU56" s="1">
        <f t="shared" si="32"/>
        <v>52322.600939081734</v>
      </c>
      <c r="AV56" s="1">
        <f t="shared" si="33"/>
        <v>19.426328458692296</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272.07891000000001</v>
      </c>
      <c r="Z57" s="1">
        <f t="shared" si="15"/>
        <v>231.44857999999999</v>
      </c>
      <c r="AA57" s="1">
        <f t="shared" si="16"/>
        <v>264.818152</v>
      </c>
      <c r="AB57" s="1">
        <f t="shared" si="17"/>
        <v>188.642346</v>
      </c>
      <c r="AC57" s="1">
        <f t="shared" si="18"/>
        <v>83.908725058089502</v>
      </c>
      <c r="AD57" s="1">
        <f t="shared" si="19"/>
        <v>299.7363260862852</v>
      </c>
      <c r="AE57" s="1">
        <f t="shared" si="20"/>
        <v>292.47556808628519</v>
      </c>
      <c r="AF57" s="1">
        <f t="shared" si="21"/>
        <v>0.15331747713438457</v>
      </c>
      <c r="AG57" s="1">
        <f t="shared" si="22"/>
        <v>-78.005660661964512</v>
      </c>
      <c r="AH57" s="1">
        <f t="shared" si="23"/>
        <v>118.32391422467734</v>
      </c>
      <c r="AI57" s="1">
        <f t="shared" si="24"/>
        <v>67.12472278543602</v>
      </c>
      <c r="AJ57" s="1">
        <f t="shared" si="25"/>
        <v>1</v>
      </c>
      <c r="AM57" s="1">
        <f t="shared" si="26"/>
        <v>536.23439510194055</v>
      </c>
      <c r="AN57" s="1">
        <f t="shared" si="1"/>
        <v>44994.744425299665</v>
      </c>
      <c r="AO57" s="1">
        <f t="shared" si="27"/>
        <v>16760.356145766811</v>
      </c>
      <c r="AP57" s="1">
        <f t="shared" si="28"/>
        <v>36151.735068873371</v>
      </c>
      <c r="AQ57" s="1">
        <f t="shared" si="29"/>
        <v>52912.091214640182</v>
      </c>
      <c r="AR57" s="1">
        <f t="shared" si="30"/>
        <v>7917.3467893405177</v>
      </c>
      <c r="AT57" s="1">
        <f t="shared" si="31"/>
        <v>632.81113449376016</v>
      </c>
      <c r="AU57" s="1">
        <f t="shared" si="32"/>
        <v>53098.375497934619</v>
      </c>
      <c r="AV57" s="1">
        <f t="shared" si="33"/>
        <v>-186.28428329443705</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275.17728999999997</v>
      </c>
      <c r="Z58" s="1">
        <f t="shared" si="15"/>
        <v>226.19872000000007</v>
      </c>
      <c r="AA58" s="1">
        <f t="shared" si="16"/>
        <v>267.171468</v>
      </c>
      <c r="AB58" s="1">
        <f t="shared" si="17"/>
        <v>183.52517400000005</v>
      </c>
      <c r="AC58" s="1">
        <f t="shared" si="18"/>
        <v>83.947679845044917</v>
      </c>
      <c r="AD58" s="1">
        <f t="shared" si="19"/>
        <v>303.18764081453082</v>
      </c>
      <c r="AE58" s="1">
        <f t="shared" si="20"/>
        <v>295.18181881453086</v>
      </c>
      <c r="AF58" s="1">
        <f t="shared" si="21"/>
        <v>0.13690235478454099</v>
      </c>
      <c r="AG58" s="1">
        <f t="shared" si="22"/>
        <v>-78.553136518978306</v>
      </c>
      <c r="AH58" s="1">
        <f t="shared" si="23"/>
        <v>118.37630836914789</v>
      </c>
      <c r="AI58" s="1">
        <f t="shared" si="24"/>
        <v>67.027156918673356</v>
      </c>
      <c r="AJ58" s="1">
        <f t="shared" si="25"/>
        <v>1</v>
      </c>
      <c r="AM58" s="1">
        <f t="shared" si="26"/>
        <v>543.72913039493983</v>
      </c>
      <c r="AN58" s="1">
        <f t="shared" si="1"/>
        <v>45644.798960819091</v>
      </c>
      <c r="AO58" s="1">
        <f t="shared" si="27"/>
        <v>16953.343311426121</v>
      </c>
      <c r="AP58" s="1">
        <f t="shared" si="28"/>
        <v>36486.243896388907</v>
      </c>
      <c r="AQ58" s="1">
        <f t="shared" si="29"/>
        <v>53439.587207815028</v>
      </c>
      <c r="AR58" s="1">
        <f t="shared" si="30"/>
        <v>7794.7882469959368</v>
      </c>
      <c r="AT58" s="1">
        <f t="shared" si="31"/>
        <v>642.561413143153</v>
      </c>
      <c r="AU58" s="1">
        <f t="shared" si="32"/>
        <v>53941.539791321047</v>
      </c>
      <c r="AV58" s="1">
        <f t="shared" si="33"/>
        <v>-501.95258350601944</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278.18468000000001</v>
      </c>
      <c r="Z59" s="1">
        <f t="shared" si="15"/>
        <v>220.87114000000003</v>
      </c>
      <c r="AA59" s="1">
        <f t="shared" si="16"/>
        <v>269.43431600000002</v>
      </c>
      <c r="AB59" s="1">
        <f t="shared" si="17"/>
        <v>178.34440799999999</v>
      </c>
      <c r="AC59" s="1">
        <f>AJ59*((AG59-Q59)^2+(AH59-R59)^2)^0.5</f>
        <v>83.726289791363001</v>
      </c>
      <c r="AD59" s="1">
        <f t="shared" si="19"/>
        <v>306.70070155199016</v>
      </c>
      <c r="AE59" s="1">
        <f t="shared" si="20"/>
        <v>297.95033755199017</v>
      </c>
      <c r="AF59" s="1">
        <f t="shared" si="21"/>
        <v>0.12079907917635449</v>
      </c>
      <c r="AG59" s="1">
        <f t="shared" si="22"/>
        <v>-79.076250333159152</v>
      </c>
      <c r="AH59" s="1">
        <f t="shared" si="23"/>
        <v>118.3910704085732</v>
      </c>
      <c r="AI59" s="1">
        <f t="shared" si="24"/>
        <v>66.736458310455333</v>
      </c>
      <c r="AJ59" s="1">
        <f t="shared" si="25"/>
        <v>1</v>
      </c>
      <c r="AM59" s="1">
        <f t="shared" si="26"/>
        <v>551.24882357691558</v>
      </c>
      <c r="AN59" s="1">
        <f t="shared" si="1"/>
        <v>46154.018749948773</v>
      </c>
      <c r="AO59" s="1">
        <f t="shared" si="27"/>
        <v>17149.783128682633</v>
      </c>
      <c r="AP59" s="1">
        <f t="shared" si="28"/>
        <v>36828.449423451304</v>
      </c>
      <c r="AQ59" s="1">
        <f t="shared" si="29"/>
        <v>53978.232552133937</v>
      </c>
      <c r="AR59" s="1">
        <f t="shared" si="30"/>
        <v>7824.2138021851642</v>
      </c>
      <c r="AT59" s="1">
        <f t="shared" si="31"/>
        <v>652.34416076743412</v>
      </c>
      <c r="AU59" s="1">
        <f t="shared" si="32"/>
        <v>54618.356248117685</v>
      </c>
      <c r="AV59" s="1">
        <f t="shared" si="33"/>
        <v>-640.12369598374789</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281.09201000000002</v>
      </c>
      <c r="Z60" s="1">
        <f t="shared" si="15"/>
        <v>215.50009</v>
      </c>
      <c r="AA60" s="1">
        <f t="shared" si="16"/>
        <v>271.60132600000003</v>
      </c>
      <c r="AB60" s="1">
        <f t="shared" si="17"/>
        <v>173.131866</v>
      </c>
      <c r="AC60" s="1">
        <f t="shared" si="18"/>
        <v>83.698260951004997</v>
      </c>
      <c r="AD60" s="1">
        <f t="shared" si="19"/>
        <v>309.92845067684021</v>
      </c>
      <c r="AE60" s="1">
        <f t="shared" si="20"/>
        <v>300.43776667684023</v>
      </c>
      <c r="AF60" s="1">
        <f t="shared" si="21"/>
        <v>0.10573683723061168</v>
      </c>
      <c r="AG60" s="1">
        <f t="shared" si="22"/>
        <v>-79.513002675254185</v>
      </c>
      <c r="AH60" s="1">
        <f t="shared" si="23"/>
        <v>118.42245694073672</v>
      </c>
      <c r="AI60" s="1">
        <f t="shared" si="24"/>
        <v>66.612948818104655</v>
      </c>
      <c r="AJ60" s="1">
        <f t="shared" si="25"/>
        <v>1</v>
      </c>
      <c r="AM60" s="1">
        <f t="shared" si="26"/>
        <v>558.72635251534598</v>
      </c>
      <c r="AN60" s="1">
        <f t="shared" si="1"/>
        <v>46764.424053032635</v>
      </c>
      <c r="AO60" s="1">
        <f t="shared" si="27"/>
        <v>17330.269176496873</v>
      </c>
      <c r="AP60" s="1">
        <f t="shared" si="28"/>
        <v>37135.910587857521</v>
      </c>
      <c r="AQ60" s="1">
        <f t="shared" si="29"/>
        <v>54466.179764354398</v>
      </c>
      <c r="AR60" s="1">
        <f t="shared" si="30"/>
        <v>7701.7557113217626</v>
      </c>
      <c r="AT60" s="1">
        <f t="shared" si="31"/>
        <v>662.07205480349137</v>
      </c>
      <c r="AU60" s="1">
        <f t="shared" si="32"/>
        <v>55414.279611310703</v>
      </c>
      <c r="AV60" s="1">
        <f t="shared" si="33"/>
        <v>-948.09984695630556</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283.90168</v>
      </c>
      <c r="Z61" s="1">
        <f t="shared" si="15"/>
        <v>210.05928999999998</v>
      </c>
      <c r="AA61" s="1">
        <f t="shared" si="16"/>
        <v>273.67242599999992</v>
      </c>
      <c r="AB61" s="1">
        <f t="shared" si="17"/>
        <v>167.86370799999997</v>
      </c>
      <c r="AC61" s="1">
        <f t="shared" si="18"/>
        <v>83.433503087568383</v>
      </c>
      <c r="AD61" s="1">
        <f t="shared" si="19"/>
        <v>313.19420389365382</v>
      </c>
      <c r="AE61" s="1">
        <f t="shared" si="20"/>
        <v>302.96494989365374</v>
      </c>
      <c r="AF61" s="1">
        <f t="shared" si="21"/>
        <v>9.1008324406302854E-2</v>
      </c>
      <c r="AG61" s="1">
        <f t="shared" si="22"/>
        <v>-79.922925828181349</v>
      </c>
      <c r="AH61" s="1">
        <f t="shared" si="23"/>
        <v>118.42210063685297</v>
      </c>
      <c r="AI61" s="1">
        <f t="shared" si="24"/>
        <v>66.315245889700776</v>
      </c>
      <c r="AJ61" s="1">
        <f t="shared" si="25"/>
        <v>1</v>
      </c>
      <c r="AM61" s="1">
        <f t="shared" si="26"/>
        <v>566.21605845535123</v>
      </c>
      <c r="AN61" s="1">
        <f t="shared" si="1"/>
        <v>47241.389261365344</v>
      </c>
      <c r="AO61" s="1">
        <f t="shared" si="27"/>
        <v>17512.88029912144</v>
      </c>
      <c r="AP61" s="1">
        <f t="shared" si="28"/>
        <v>37448.285596554968</v>
      </c>
      <c r="AQ61" s="1">
        <f t="shared" si="29"/>
        <v>54961.165895676408</v>
      </c>
      <c r="AR61" s="1">
        <f t="shared" si="30"/>
        <v>7719.7766343110634</v>
      </c>
      <c r="AT61" s="1">
        <f t="shared" si="31"/>
        <v>671.81579051424808</v>
      </c>
      <c r="AU61" s="1">
        <f t="shared" si="32"/>
        <v>56051.94483214771</v>
      </c>
      <c r="AV61" s="1">
        <f t="shared" si="33"/>
        <v>-1090.7789364713026</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286.61129000000005</v>
      </c>
      <c r="Z62" s="1">
        <f t="shared" si="15"/>
        <v>204.57602000000003</v>
      </c>
      <c r="AA62" s="1">
        <f t="shared" si="16"/>
        <v>275.64768800000007</v>
      </c>
      <c r="AB62" s="1">
        <f t="shared" si="17"/>
        <v>162.564774</v>
      </c>
      <c r="AC62" s="1">
        <f t="shared" si="18"/>
        <v>83.317354327670486</v>
      </c>
      <c r="AD62" s="1">
        <f t="shared" si="19"/>
        <v>316.23668296095758</v>
      </c>
      <c r="AE62" s="1">
        <f t="shared" si="20"/>
        <v>305.2730809609576</v>
      </c>
      <c r="AF62" s="1">
        <f t="shared" si="21"/>
        <v>7.6934769740416395E-2</v>
      </c>
      <c r="AG62" s="1">
        <f t="shared" si="22"/>
        <v>-80.283667805834824</v>
      </c>
      <c r="AH62" s="1">
        <f t="shared" si="23"/>
        <v>118.41561108760278</v>
      </c>
      <c r="AI62" s="1">
        <f t="shared" si="24"/>
        <v>66.147718947091931</v>
      </c>
      <c r="AJ62" s="1">
        <f t="shared" si="25"/>
        <v>1</v>
      </c>
      <c r="AM62" s="1">
        <f t="shared" si="26"/>
        <v>573.66493377380129</v>
      </c>
      <c r="AN62" s="1">
        <f t="shared" si="1"/>
        <v>47796.244552591423</v>
      </c>
      <c r="AO62" s="1">
        <f t="shared" si="27"/>
        <v>17683.006601127865</v>
      </c>
      <c r="AP62" s="1">
        <f t="shared" si="28"/>
        <v>37733.58444526013</v>
      </c>
      <c r="AQ62" s="1">
        <f t="shared" si="29"/>
        <v>55416.591046387999</v>
      </c>
      <c r="AR62" s="1">
        <f t="shared" si="30"/>
        <v>7620.3464937965764</v>
      </c>
      <c r="AT62" s="1">
        <f t="shared" si="31"/>
        <v>681.50640761280181</v>
      </c>
      <c r="AU62" s="1">
        <f t="shared" si="32"/>
        <v>56781.310839653641</v>
      </c>
      <c r="AV62" s="1">
        <f t="shared" si="33"/>
        <v>-1364.7197932656418</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289.22289000000001</v>
      </c>
      <c r="Z63" s="1">
        <f t="shared" si="15"/>
        <v>199.03031999999999</v>
      </c>
      <c r="AA63" s="1">
        <f t="shared" si="16"/>
        <v>277.52730799999995</v>
      </c>
      <c r="AB63" s="1">
        <f t="shared" si="17"/>
        <v>157.21693399999998</v>
      </c>
      <c r="AC63" s="1">
        <f t="shared" si="18"/>
        <v>83.067895382530594</v>
      </c>
      <c r="AD63" s="1">
        <f t="shared" si="19"/>
        <v>319.20316214560484</v>
      </c>
      <c r="AE63" s="1">
        <f t="shared" si="20"/>
        <v>307.50758014560478</v>
      </c>
      <c r="AF63" s="1">
        <f t="shared" si="21"/>
        <v>6.3667974955532114E-2</v>
      </c>
      <c r="AG63" s="1">
        <f t="shared" si="22"/>
        <v>-80.568286457694697</v>
      </c>
      <c r="AH63" s="1">
        <f t="shared" si="23"/>
        <v>118.42105654189609</v>
      </c>
      <c r="AI63" s="1">
        <f t="shared" si="24"/>
        <v>65.887237392706339</v>
      </c>
      <c r="AJ63" s="1">
        <f t="shared" si="25"/>
        <v>1</v>
      </c>
      <c r="AM63" s="1">
        <f t="shared" si="26"/>
        <v>581.11397037652944</v>
      </c>
      <c r="AN63" s="1">
        <f t="shared" si="1"/>
        <v>48271.914496564532</v>
      </c>
      <c r="AO63" s="1">
        <f t="shared" si="27"/>
        <v>17848.883217695788</v>
      </c>
      <c r="AP63" s="1">
        <f t="shared" si="28"/>
        <v>38009.781951477635</v>
      </c>
      <c r="AQ63" s="1">
        <f t="shared" si="29"/>
        <v>55858.665169173422</v>
      </c>
      <c r="AR63" s="1">
        <f t="shared" si="30"/>
        <v>7586.7506726088905</v>
      </c>
      <c r="AT63" s="1">
        <f t="shared" si="31"/>
        <v>691.19723453419658</v>
      </c>
      <c r="AU63" s="1">
        <f t="shared" si="32"/>
        <v>57416.299566981106</v>
      </c>
      <c r="AV63" s="1">
        <f t="shared" si="33"/>
        <v>-1557.6343978076839</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291.72846000000004</v>
      </c>
      <c r="Z64" s="1">
        <f t="shared" si="15"/>
        <v>193.43647999999999</v>
      </c>
      <c r="AA64" s="1">
        <f t="shared" si="16"/>
        <v>279.30511199999995</v>
      </c>
      <c r="AB64" s="1">
        <f t="shared" si="17"/>
        <v>151.833876</v>
      </c>
      <c r="AC64" s="1">
        <f t="shared" si="18"/>
        <v>82.79473397954267</v>
      </c>
      <c r="AD64" s="1">
        <f t="shared" si="19"/>
        <v>322.05825677813328</v>
      </c>
      <c r="AE64" s="1">
        <f t="shared" si="20"/>
        <v>309.63490877813319</v>
      </c>
      <c r="AF64" s="1">
        <f t="shared" si="21"/>
        <v>5.0866731633413639E-2</v>
      </c>
      <c r="AG64" s="1">
        <f t="shared" si="22"/>
        <v>-80.816993266452016</v>
      </c>
      <c r="AH64" s="1">
        <f t="shared" si="23"/>
        <v>118.41060732637676</v>
      </c>
      <c r="AI64" s="1">
        <f t="shared" si="24"/>
        <v>65.620202418867422</v>
      </c>
      <c r="AJ64" s="1">
        <f t="shared" si="25"/>
        <v>1</v>
      </c>
      <c r="AM64" s="1">
        <f t="shared" si="26"/>
        <v>588.53429411191132</v>
      </c>
      <c r="AN64" s="1">
        <f t="shared" si="1"/>
        <v>48727.54031883362</v>
      </c>
      <c r="AO64" s="1">
        <f t="shared" si="27"/>
        <v>18008.531544262878</v>
      </c>
      <c r="AP64" s="1">
        <f t="shared" si="28"/>
        <v>38272.732534429939</v>
      </c>
      <c r="AQ64" s="1">
        <f t="shared" si="29"/>
        <v>56281.264078692817</v>
      </c>
      <c r="AR64" s="1">
        <f t="shared" si="30"/>
        <v>7553.7237598591964</v>
      </c>
      <c r="AT64" s="1">
        <f t="shared" si="31"/>
        <v>700.85070744020572</v>
      </c>
      <c r="AU64" s="1">
        <f t="shared" si="32"/>
        <v>58026.74788188612</v>
      </c>
      <c r="AV64" s="1">
        <f t="shared" si="33"/>
        <v>-1745.4838031933032</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294.13432000000006</v>
      </c>
      <c r="Z65" s="1">
        <f t="shared" si="15"/>
        <v>187.79485</v>
      </c>
      <c r="AA65" s="1">
        <f t="shared" si="16"/>
        <v>280.98680999999999</v>
      </c>
      <c r="AB65" s="1">
        <f t="shared" si="17"/>
        <v>146.41533200000001</v>
      </c>
      <c r="AC65" s="1">
        <f t="shared" si="18"/>
        <v>82.537924908492741</v>
      </c>
      <c r="AD65" s="1">
        <f t="shared" si="19"/>
        <v>324.81883504875606</v>
      </c>
      <c r="AE65" s="1">
        <f t="shared" si="20"/>
        <v>311.67132504875599</v>
      </c>
      <c r="AF65" s="1">
        <f t="shared" si="21"/>
        <v>3.8194733617175354E-2</v>
      </c>
      <c r="AG65" s="1">
        <f t="shared" si="22"/>
        <v>-81.066672924399498</v>
      </c>
      <c r="AH65" s="1">
        <f t="shared" si="23"/>
        <v>118.36094274692871</v>
      </c>
      <c r="AI65" s="1">
        <f t="shared" si="24"/>
        <v>65.376962425564841</v>
      </c>
      <c r="AJ65" s="1">
        <f t="shared" si="25"/>
        <v>1</v>
      </c>
      <c r="AM65" s="1">
        <f t="shared" si="26"/>
        <v>595.92879046346627</v>
      </c>
      <c r="AN65" s="1">
        <f t="shared" si="1"/>
        <v>49186.725758082481</v>
      </c>
      <c r="AO65" s="1">
        <f t="shared" si="27"/>
        <v>18162.894799421294</v>
      </c>
      <c r="AP65" s="1">
        <f t="shared" si="28"/>
        <v>38524.445803976538</v>
      </c>
      <c r="AQ65" s="1">
        <f t="shared" si="29"/>
        <v>56687.340603397832</v>
      </c>
      <c r="AR65" s="1">
        <f t="shared" si="30"/>
        <v>7500.614845315351</v>
      </c>
      <c r="AT65" s="1">
        <f t="shared" si="31"/>
        <v>710.47058020167958</v>
      </c>
      <c r="AU65" s="1">
        <f t="shared" si="32"/>
        <v>58640.767398379496</v>
      </c>
      <c r="AV65" s="1">
        <f t="shared" si="33"/>
        <v>-1953.426794981664</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296.44147000000004</v>
      </c>
      <c r="Z66" s="1">
        <f t="shared" si="15"/>
        <v>182.10542999999996</v>
      </c>
      <c r="AA66" s="1">
        <f t="shared" si="16"/>
        <v>282.57340200000004</v>
      </c>
      <c r="AB66" s="1">
        <f t="shared" si="17"/>
        <v>140.96130199999999</v>
      </c>
      <c r="AC66" s="1">
        <f t="shared" si="18"/>
        <v>82.155144537389759</v>
      </c>
      <c r="AD66" s="1">
        <f t="shared" si="19"/>
        <v>327.44705983379077</v>
      </c>
      <c r="AE66" s="1">
        <f t="shared" si="20"/>
        <v>313.57899183379078</v>
      </c>
      <c r="AF66" s="1">
        <f t="shared" si="21"/>
        <v>2.6779953658044055E-2</v>
      </c>
      <c r="AG66" s="1">
        <f t="shared" si="22"/>
        <v>-81.19187666106555</v>
      </c>
      <c r="AH66" s="1">
        <f t="shared" si="23"/>
        <v>118.36936674292784</v>
      </c>
      <c r="AI66" s="1">
        <f>AH66-R66</f>
        <v>65.044633817478797</v>
      </c>
      <c r="AJ66" s="1">
        <f t="shared" si="25"/>
        <v>1</v>
      </c>
      <c r="AM66" s="1">
        <f t="shared" si="26"/>
        <v>603.30117872726839</v>
      </c>
      <c r="AN66" s="1">
        <f t="shared" ref="AN66:AN89" si="37">AM66*AC66</f>
        <v>49564.295537916347</v>
      </c>
      <c r="AO66" s="1">
        <f t="shared" si="27"/>
        <v>18309.857244726078</v>
      </c>
      <c r="AP66" s="1">
        <f t="shared" si="28"/>
        <v>38760.24486460755</v>
      </c>
      <c r="AQ66" s="1">
        <f t="shared" si="29"/>
        <v>57070.102109333631</v>
      </c>
      <c r="AR66" s="1">
        <f t="shared" si="30"/>
        <v>7505.8065714172844</v>
      </c>
      <c r="AT66" s="1">
        <f t="shared" si="31"/>
        <v>720.06169143822035</v>
      </c>
      <c r="AU66" s="1">
        <f t="shared" si="32"/>
        <v>59156.772335944341</v>
      </c>
      <c r="AV66" s="1">
        <f t="shared" si="33"/>
        <v>-2086.6702266107095</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298.63492000000002</v>
      </c>
      <c r="Z67" s="1">
        <f t="shared" ref="Z67:Z90" si="48">B67+$S$12*(G67-D67)+$S$14*(B67-J67)</f>
        <v>176.37583999999998</v>
      </c>
      <c r="AA67" s="1">
        <f t="shared" ref="AA67:AA85" si="49">G67+$S$18*(J67-B67)+$S$20*(G67-D67)</f>
        <v>284.05173600000001</v>
      </c>
      <c r="AB67" s="1">
        <f t="shared" ref="AB67:AB90" si="50">B67+$S$18*(G67-D67)+$S$20*(B67-J67)</f>
        <v>135.48003199999999</v>
      </c>
      <c r="AC67" s="1">
        <f t="shared" ref="AC67:AC88" si="51">AJ67*((AG67-Q67)^2+(AH67-R67)^2)^0.5</f>
        <v>81.939046678197911</v>
      </c>
      <c r="AD67" s="1">
        <f t="shared" ref="AD67:AD80" si="52">Y67-Q67</f>
        <v>329.88604444679521</v>
      </c>
      <c r="AE67" s="1">
        <f t="shared" ref="AE67:AE74" si="53">AA67-Q67</f>
        <v>315.30286044679519</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($AK$39+$AK$42*(X67-$X$2))*0.947</f>
        <v>610.62908989341042</v>
      </c>
      <c r="AN67" s="1">
        <f t="shared" si="37"/>
        <v>50034.365499841668</v>
      </c>
      <c r="AO67" s="1">
        <f t="shared" ref="AO67:AO89" si="59">$AL$2*AD67</f>
        <v>18446.237947331447</v>
      </c>
      <c r="AP67" s="1">
        <f t="shared" ref="AP67:AP86" si="60">$AL$5*AE67</f>
        <v>38973.325368386577</v>
      </c>
      <c r="AQ67" s="1">
        <f t="shared" ref="AQ67:AQ86" si="61">AO67+AP67</f>
        <v>57419.563315718027</v>
      </c>
      <c r="AR67" s="1">
        <f t="shared" ref="AR67:AR73" si="62">AQ67-AN67</f>
        <v>7385.1978158763595</v>
      </c>
      <c r="AT67" s="1">
        <f t="shared" ref="AT67:AT89" si="63">($AK$45+$AK$48*(X67-$X$2))*0.924</f>
        <v>729.5949401781221</v>
      </c>
      <c r="AU67" s="1">
        <f t="shared" ref="AU67:AU89" si="64">AT67*AC67</f>
        <v>59782.313859432157</v>
      </c>
      <c r="AV67" s="1">
        <f t="shared" ref="AV67:AV89" si="65">AQ67-AU67</f>
        <v>-2362.7505437141299</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300.73000999999999</v>
      </c>
      <c r="Z68" s="1">
        <f t="shared" si="48"/>
        <v>170.59314000000001</v>
      </c>
      <c r="AA68" s="1">
        <f t="shared" si="49"/>
        <v>285.43469599999997</v>
      </c>
      <c r="AB68" s="1">
        <f t="shared" si="50"/>
        <v>129.95856599999999</v>
      </c>
      <c r="AC68" s="1">
        <f t="shared" si="51"/>
        <v>81.461980209579309</v>
      </c>
      <c r="AD68" s="1">
        <f t="shared" si="52"/>
        <v>332.3668024679888</v>
      </c>
      <c r="AE68" s="1">
        <f t="shared" si="53"/>
        <v>317.07148846798884</v>
      </c>
      <c r="AF68" s="1">
        <f t="shared" si="54"/>
        <v>4.3614453019169986E-3</v>
      </c>
      <c r="AG68" s="1">
        <f t="shared" si="55"/>
        <v>-81.434398832476333</v>
      </c>
      <c r="AH68" s="1">
        <f t="shared" si="56"/>
        <v>118.27948536298226</v>
      </c>
      <c r="AI68" s="1">
        <f t="shared" ref="AI68:AI89" si="66">AH68-R68</f>
        <v>64.469005111242765</v>
      </c>
      <c r="AJ68" s="1">
        <f t="shared" si="57"/>
        <v>1</v>
      </c>
      <c r="AM68" s="1">
        <f t="shared" si="58"/>
        <v>617.95116767582192</v>
      </c>
      <c r="AN68" s="1">
        <f t="shared" si="37"/>
        <v>50339.525791694228</v>
      </c>
      <c r="AO68" s="1">
        <f t="shared" si="59"/>
        <v>18584.95449360253</v>
      </c>
      <c r="AP68" s="1">
        <f t="shared" si="60"/>
        <v>39191.938403574233</v>
      </c>
      <c r="AQ68" s="1">
        <f t="shared" si="61"/>
        <v>57776.89289717676</v>
      </c>
      <c r="AR68" s="1">
        <f t="shared" si="62"/>
        <v>7437.3671054825318</v>
      </c>
      <c r="AT68" s="1">
        <f t="shared" si="63"/>
        <v>739.12059997530389</v>
      </c>
      <c r="AU68" s="1">
        <f t="shared" si="64"/>
        <v>60210.227687680592</v>
      </c>
      <c r="AV68" s="1">
        <f t="shared" si="65"/>
        <v>-2433.3347905038318</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302.71802000000002</v>
      </c>
      <c r="Z69" s="1">
        <f t="shared" si="48"/>
        <v>164.78425999999999</v>
      </c>
      <c r="AA69" s="1">
        <f t="shared" si="49"/>
        <v>286.71664399999997</v>
      </c>
      <c r="AB69" s="1">
        <f t="shared" si="50"/>
        <v>124.422012</v>
      </c>
      <c r="AC69" s="1">
        <f t="shared" si="51"/>
        <v>81.181207784263734</v>
      </c>
      <c r="AD69" s="1">
        <f t="shared" si="52"/>
        <v>334.56001999220553</v>
      </c>
      <c r="AE69" s="1">
        <f t="shared" si="53"/>
        <v>318.55864399220548</v>
      </c>
      <c r="AF69" s="1">
        <f t="shared" si="54"/>
        <v>-5.8616545240871227E-3</v>
      </c>
      <c r="AG69" s="1">
        <f t="shared" si="55"/>
        <v>-81.467943507650972</v>
      </c>
      <c r="AH69" s="1">
        <f t="shared" si="56"/>
        <v>118.25349866721804</v>
      </c>
      <c r="AI69" s="1">
        <f t="shared" si="66"/>
        <v>64.246822703645179</v>
      </c>
      <c r="AJ69" s="1">
        <f t="shared" si="57"/>
        <v>1</v>
      </c>
      <c r="AM69" s="1">
        <f t="shared" si="58"/>
        <v>625.211957120644</v>
      </c>
      <c r="AN69" s="1">
        <f t="shared" si="37"/>
        <v>50755.461800217192</v>
      </c>
      <c r="AO69" s="1">
        <f t="shared" si="59"/>
        <v>18707.592637904156</v>
      </c>
      <c r="AP69" s="1">
        <f t="shared" si="60"/>
        <v>39375.75974930056</v>
      </c>
      <c r="AQ69" s="1">
        <f t="shared" si="61"/>
        <v>58083.352387204715</v>
      </c>
      <c r="AR69" s="1">
        <f t="shared" si="62"/>
        <v>7327.8905869875234</v>
      </c>
      <c r="AT69" s="1">
        <f t="shared" si="63"/>
        <v>748.56652668704703</v>
      </c>
      <c r="AU69" s="1">
        <f t="shared" si="64"/>
        <v>60769.53474332577</v>
      </c>
      <c r="AV69" s="1">
        <f t="shared" si="65"/>
        <v>-2686.1823561210549</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304.60035000000005</v>
      </c>
      <c r="Z70" s="1">
        <f t="shared" si="48"/>
        <v>158.92292000000003</v>
      </c>
      <c r="AA70" s="1">
        <f t="shared" si="49"/>
        <v>287.89650799999998</v>
      </c>
      <c r="AB70" s="1">
        <f t="shared" si="50"/>
        <v>118.84653</v>
      </c>
      <c r="AC70" s="1">
        <f t="shared" si="51"/>
        <v>80.712604676079152</v>
      </c>
      <c r="AD70" s="1">
        <f t="shared" si="52"/>
        <v>336.78010817701403</v>
      </c>
      <c r="AE70" s="1">
        <f t="shared" si="53"/>
        <v>320.07626617701396</v>
      </c>
      <c r="AF70" s="1">
        <f t="shared" si="54"/>
        <v>-1.6064518447075678E-2</v>
      </c>
      <c r="AG70" s="1">
        <f t="shared" si="55"/>
        <v>-81.506987846797102</v>
      </c>
      <c r="AH70" s="1">
        <f t="shared" si="56"/>
        <v>118.18873385256326</v>
      </c>
      <c r="AI70" s="1">
        <f t="shared" si="66"/>
        <v>63.88543626446878</v>
      </c>
      <c r="AJ70" s="1">
        <f t="shared" si="57"/>
        <v>1</v>
      </c>
      <c r="AM70" s="1">
        <f t="shared" si="58"/>
        <v>632.46256043879544</v>
      </c>
      <c r="AN70" s="1">
        <f t="shared" si="37"/>
        <v>51047.700613117311</v>
      </c>
      <c r="AO70" s="1">
        <f t="shared" si="59"/>
        <v>18831.733308934094</v>
      </c>
      <c r="AP70" s="1">
        <f t="shared" si="60"/>
        <v>39563.346957075992</v>
      </c>
      <c r="AQ70" s="1">
        <f t="shared" si="61"/>
        <v>58395.080266010089</v>
      </c>
      <c r="AR70" s="1">
        <f t="shared" si="62"/>
        <v>7347.3796528927778</v>
      </c>
      <c r="AT70" s="1">
        <f t="shared" si="63"/>
        <v>757.99920175353338</v>
      </c>
      <c r="AU70" s="1">
        <f t="shared" si="64"/>
        <v>61180.089915916506</v>
      </c>
      <c r="AV70" s="1">
        <f t="shared" si="65"/>
        <v>-2785.0096499064166</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306.36963000000003</v>
      </c>
      <c r="Z71" s="1">
        <f t="shared" si="48"/>
        <v>153.02873</v>
      </c>
      <c r="AA71" s="1">
        <f t="shared" si="49"/>
        <v>288.969382</v>
      </c>
      <c r="AB71" s="1">
        <f t="shared" si="50"/>
        <v>113.250518</v>
      </c>
      <c r="AC71" s="1">
        <f t="shared" si="51"/>
        <v>80.26151084134959</v>
      </c>
      <c r="AD71" s="1">
        <f t="shared" si="52"/>
        <v>338.82597588196029</v>
      </c>
      <c r="AE71" s="1">
        <f t="shared" si="53"/>
        <v>321.42572788196026</v>
      </c>
      <c r="AF71" s="1">
        <f t="shared" si="54"/>
        <v>-2.5607029454661989E-2</v>
      </c>
      <c r="AG71" s="1">
        <f t="shared" si="55"/>
        <v>-81.483934534927542</v>
      </c>
      <c r="AH71" s="1">
        <f t="shared" si="56"/>
        <v>118.13854931750318</v>
      </c>
      <c r="AI71" s="1">
        <f t="shared" si="66"/>
        <v>63.546877762888649</v>
      </c>
      <c r="AJ71" s="1">
        <f t="shared" si="57"/>
        <v>1</v>
      </c>
      <c r="AM71" s="1">
        <f t="shared" si="58"/>
        <v>639.66215160437355</v>
      </c>
      <c r="AN71" s="1">
        <f t="shared" si="37"/>
        <v>51340.250715795431</v>
      </c>
      <c r="AO71" s="1">
        <f t="shared" si="59"/>
        <v>18946.132093391574</v>
      </c>
      <c r="AP71" s="1">
        <f t="shared" si="60"/>
        <v>39730.14852057759</v>
      </c>
      <c r="AQ71" s="1">
        <f t="shared" si="61"/>
        <v>58676.280613969167</v>
      </c>
      <c r="AR71" s="1">
        <f t="shared" si="62"/>
        <v>7336.029898173736</v>
      </c>
      <c r="AT71" s="1">
        <f t="shared" si="63"/>
        <v>767.36551254127596</v>
      </c>
      <c r="AU71" s="1">
        <f t="shared" si="64"/>
        <v>61589.915404109408</v>
      </c>
      <c r="AV71" s="1">
        <f t="shared" si="65"/>
        <v>-2913.6347901402405</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308.0385</v>
      </c>
      <c r="Z72" s="1">
        <f t="shared" si="48"/>
        <v>147.10339000000002</v>
      </c>
      <c r="AA72" s="1">
        <f t="shared" si="49"/>
        <v>289.946686</v>
      </c>
      <c r="AB72" s="1">
        <f t="shared" si="50"/>
        <v>107.63444</v>
      </c>
      <c r="AC72" s="1">
        <f t="shared" si="51"/>
        <v>79.819253702080516</v>
      </c>
      <c r="AD72" s="1">
        <f t="shared" si="52"/>
        <v>340.72429515164458</v>
      </c>
      <c r="AE72" s="1">
        <f t="shared" si="53"/>
        <v>322.63248115164458</v>
      </c>
      <c r="AF72" s="1">
        <f t="shared" si="54"/>
        <v>-3.4589419682973369E-2</v>
      </c>
      <c r="AG72" s="1">
        <f t="shared" si="55"/>
        <v>-81.410630127979687</v>
      </c>
      <c r="AH72" s="1">
        <f t="shared" si="56"/>
        <v>118.10211024491019</v>
      </c>
      <c r="AI72" s="1">
        <f t="shared" si="66"/>
        <v>63.221861077367883</v>
      </c>
      <c r="AJ72" s="1">
        <f t="shared" si="57"/>
        <v>1</v>
      </c>
      <c r="AM72" s="1">
        <f t="shared" si="58"/>
        <v>646.82070558406315</v>
      </c>
      <c r="AN72" s="1">
        <f t="shared" si="37"/>
        <v>51628.745998773062</v>
      </c>
      <c r="AO72" s="1">
        <f t="shared" si="59"/>
        <v>19052.28041199451</v>
      </c>
      <c r="AP72" s="1">
        <f t="shared" si="60"/>
        <v>39879.310465230184</v>
      </c>
      <c r="AQ72" s="1">
        <f t="shared" si="61"/>
        <v>58931.590877224691</v>
      </c>
      <c r="AR72" s="1">
        <f t="shared" si="62"/>
        <v>7302.8448784516295</v>
      </c>
      <c r="AT72" s="1">
        <f t="shared" si="63"/>
        <v>776.67843598687</v>
      </c>
      <c r="AU72" s="1">
        <f t="shared" si="64"/>
        <v>61993.893126971081</v>
      </c>
      <c r="AV72" s="1">
        <f t="shared" si="65"/>
        <v>-3062.3022497463899</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309.60064000000006</v>
      </c>
      <c r="Z73" s="1">
        <f t="shared" si="48"/>
        <v>141.14755</v>
      </c>
      <c r="AA73" s="1">
        <f t="shared" si="49"/>
        <v>290.82271000000003</v>
      </c>
      <c r="AB73" s="1">
        <f t="shared" si="50"/>
        <v>101.99956399999998</v>
      </c>
      <c r="AC73" s="1">
        <f t="shared" si="51"/>
        <v>79.386508754580191</v>
      </c>
      <c r="AD73" s="1">
        <f t="shared" si="52"/>
        <v>342.52171923231197</v>
      </c>
      <c r="AE73" s="1">
        <f t="shared" si="53"/>
        <v>323.74378923231194</v>
      </c>
      <c r="AF73" s="1">
        <f t="shared" si="54"/>
        <v>-4.3483239569640654E-2</v>
      </c>
      <c r="AG73" s="1">
        <f t="shared" si="55"/>
        <v>-81.340041070987667</v>
      </c>
      <c r="AH73" s="1">
        <f t="shared" si="56"/>
        <v>118.03698154415797</v>
      </c>
      <c r="AI73" s="1">
        <f t="shared" si="66"/>
        <v>62.911222422600389</v>
      </c>
      <c r="AJ73" s="1">
        <f t="shared" si="57"/>
        <v>1</v>
      </c>
      <c r="AM73" s="1">
        <f t="shared" si="58"/>
        <v>653.93816642717172</v>
      </c>
      <c r="AN73" s="1">
        <f t="shared" si="37"/>
        <v>51913.867974024783</v>
      </c>
      <c r="AO73" s="1">
        <f t="shared" si="59"/>
        <v>19152.786974313189</v>
      </c>
      <c r="AP73" s="1">
        <f t="shared" si="60"/>
        <v>40016.67481184916</v>
      </c>
      <c r="AQ73" s="1">
        <f t="shared" si="61"/>
        <v>59169.461786162348</v>
      </c>
      <c r="AR73" s="1">
        <f t="shared" si="62"/>
        <v>7255.5938121375657</v>
      </c>
      <c r="AT73" s="1">
        <f t="shared" si="63"/>
        <v>785.93789930124149</v>
      </c>
      <c r="AU73" s="1">
        <f t="shared" si="64"/>
        <v>62392.865923434372</v>
      </c>
      <c r="AV73" s="1">
        <f t="shared" si="65"/>
        <v>-3223.4041372720239</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311.05007999999998</v>
      </c>
      <c r="Z74" s="1">
        <f t="shared" si="48"/>
        <v>135.15354000000002</v>
      </c>
      <c r="AA74" s="1">
        <f t="shared" si="49"/>
        <v>291.59147600000006</v>
      </c>
      <c r="AB74" s="1">
        <f t="shared" si="50"/>
        <v>96.339448000000004</v>
      </c>
      <c r="AC74" s="1">
        <f t="shared" si="51"/>
        <v>78.82004007186859</v>
      </c>
      <c r="AD74" s="1">
        <f t="shared" si="52"/>
        <v>344.21347783048736</v>
      </c>
      <c r="AE74" s="1">
        <f t="shared" si="53"/>
        <v>324.75487383048744</v>
      </c>
      <c r="AF74" s="1">
        <f t="shared" si="54"/>
        <v>-5.1586246819961774E-2</v>
      </c>
      <c r="AG74" s="1">
        <f t="shared" si="55"/>
        <v>-81.184769238120253</v>
      </c>
      <c r="AH74" s="1">
        <f t="shared" si="56"/>
        <v>118.00617299786646</v>
      </c>
      <c r="AI74" s="1">
        <f t="shared" si="66"/>
        <v>62.502372795447926</v>
      </c>
      <c r="AJ74" s="1">
        <f t="shared" si="57"/>
        <v>1</v>
      </c>
      <c r="AM74" s="1">
        <f t="shared" si="58"/>
        <v>661.0218836879194</v>
      </c>
      <c r="AN74" s="1">
        <f t="shared" si="37"/>
        <v>52101.771360663864</v>
      </c>
      <c r="AO74" s="1">
        <f t="shared" si="59"/>
        <v>19247.385039847362</v>
      </c>
      <c r="AP74" s="1">
        <f t="shared" si="60"/>
        <v>40141.650934691235</v>
      </c>
      <c r="AQ74" s="1">
        <f t="shared" si="61"/>
        <v>59389.035974538594</v>
      </c>
      <c r="AR74" s="1">
        <f>AQ74-AN74</f>
        <v>7287.2646138747295</v>
      </c>
      <c r="AT74" s="1">
        <f t="shared" si="63"/>
        <v>795.15346388966941</v>
      </c>
      <c r="AU74" s="1">
        <f t="shared" si="64"/>
        <v>62674.027887068856</v>
      </c>
      <c r="AV74" s="1">
        <f t="shared" si="65"/>
        <v>-3284.9919125302622</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312.38512000000003</v>
      </c>
      <c r="Z75" s="1">
        <f t="shared" si="48"/>
        <v>129.136</v>
      </c>
      <c r="AA75" s="1">
        <f t="shared" si="49"/>
        <v>292.25252</v>
      </c>
      <c r="AB75" s="1">
        <f t="shared" si="50"/>
        <v>90.667512000000002</v>
      </c>
      <c r="AC75" s="1">
        <f t="shared" si="51"/>
        <v>78.313372742531769</v>
      </c>
      <c r="AD75" s="1">
        <f t="shared" si="52"/>
        <v>345.79430093437901</v>
      </c>
      <c r="AE75" s="1">
        <f>AA75-Q75</f>
        <v>325.66170093437898</v>
      </c>
      <c r="AF75" s="1">
        <f t="shared" si="54"/>
        <v>-5.9837016306733763E-2</v>
      </c>
      <c r="AG75" s="1">
        <f t="shared" si="55"/>
        <v>-81.061182071001966</v>
      </c>
      <c r="AH75" s="1">
        <f t="shared" si="56"/>
        <v>117.92507599162714</v>
      </c>
      <c r="AI75" s="1">
        <f t="shared" si="66"/>
        <v>62.147173209937726</v>
      </c>
      <c r="AJ75" s="1">
        <f t="shared" si="57"/>
        <v>1</v>
      </c>
      <c r="AM75" s="1">
        <f t="shared" si="58"/>
        <v>668.04722308651151</v>
      </c>
      <c r="AN75" s="1">
        <f t="shared" si="37"/>
        <v>52317.031191187249</v>
      </c>
      <c r="AO75" s="1">
        <f t="shared" si="59"/>
        <v>19335.779925347673</v>
      </c>
      <c r="AP75" s="1">
        <f t="shared" si="60"/>
        <v>40253.740205694856</v>
      </c>
      <c r="AQ75" s="1">
        <f t="shared" si="61"/>
        <v>59589.520131042533</v>
      </c>
      <c r="AR75" s="1">
        <f t="shared" ref="AR75:AR88" si="69">AQ75-AN75</f>
        <v>7272.4889398552841</v>
      </c>
      <c r="AT75" s="1">
        <f t="shared" si="63"/>
        <v>804.29308177675</v>
      </c>
      <c r="AU75" s="1">
        <f t="shared" si="64"/>
        <v>62986.903907422209</v>
      </c>
      <c r="AV75" s="1">
        <f t="shared" si="65"/>
        <v>-3397.3837763796764</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313.61342999999999</v>
      </c>
      <c r="Z76" s="1">
        <f t="shared" si="48"/>
        <v>123.08796000000001</v>
      </c>
      <c r="AA76" s="1">
        <f t="shared" si="49"/>
        <v>292.81228399999998</v>
      </c>
      <c r="AB76" s="1">
        <f t="shared" si="50"/>
        <v>84.976777999999996</v>
      </c>
      <c r="AC76" s="1">
        <f t="shared" si="51"/>
        <v>77.786959780183153</v>
      </c>
      <c r="AD76" s="1">
        <f t="shared" si="52"/>
        <v>347.21770862872683</v>
      </c>
      <c r="AE76" s="1">
        <f t="shared" ref="AE76:AE89" si="70">AA76-Q76</f>
        <v>326.41656262872681</v>
      </c>
      <c r="AF76" s="1">
        <f t="shared" si="54"/>
        <v>-6.7411235772189784E-2</v>
      </c>
      <c r="AG76" s="1">
        <f t="shared" si="55"/>
        <v>-80.867280539070592</v>
      </c>
      <c r="AH76" s="1">
        <f t="shared" si="56"/>
        <v>117.87326269434573</v>
      </c>
      <c r="AI76" s="1">
        <f t="shared" si="66"/>
        <v>61.782034300164277</v>
      </c>
      <c r="AJ76" s="1">
        <f t="shared" si="57"/>
        <v>1</v>
      </c>
      <c r="AM76" s="1">
        <f t="shared" si="58"/>
        <v>675.03235116485246</v>
      </c>
      <c r="AN76" s="1">
        <f t="shared" si="37"/>
        <v>52508.714350382848</v>
      </c>
      <c r="AO76" s="1">
        <f t="shared" si="59"/>
        <v>19415.372613392519</v>
      </c>
      <c r="AP76" s="1">
        <f t="shared" si="60"/>
        <v>40347.045640286415</v>
      </c>
      <c r="AQ76" s="1">
        <f t="shared" si="61"/>
        <v>59762.41825367893</v>
      </c>
      <c r="AR76" s="1">
        <f t="shared" si="69"/>
        <v>7253.703903296082</v>
      </c>
      <c r="AT76" s="1">
        <f t="shared" si="63"/>
        <v>813.38038673188839</v>
      </c>
      <c r="AU76" s="1">
        <f t="shared" si="64"/>
        <v>63270.387428703223</v>
      </c>
      <c r="AV76" s="1">
        <f t="shared" si="65"/>
        <v>-3507.9691750242928</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314.72834000000006</v>
      </c>
      <c r="Z77" s="1">
        <f t="shared" si="48"/>
        <v>117.01739000000001</v>
      </c>
      <c r="AA77" s="1">
        <f t="shared" si="49"/>
        <v>293.26532600000002</v>
      </c>
      <c r="AB77" s="1">
        <f t="shared" si="50"/>
        <v>79.275223999999994</v>
      </c>
      <c r="AC77" s="1">
        <f t="shared" si="51"/>
        <v>77.159349766836755</v>
      </c>
      <c r="AD77" s="1">
        <f t="shared" si="52"/>
        <v>348.59148584818553</v>
      </c>
      <c r="AE77" s="1">
        <f t="shared" si="70"/>
        <v>327.12847184818548</v>
      </c>
      <c r="AF77" s="1">
        <f t="shared" si="54"/>
        <v>-7.4847238368237909E-2</v>
      </c>
      <c r="AG77" s="1">
        <f t="shared" si="55"/>
        <v>-80.668354870993767</v>
      </c>
      <c r="AH77" s="1">
        <f t="shared" si="56"/>
        <v>117.80066666915548</v>
      </c>
      <c r="AI77" s="1">
        <f t="shared" si="66"/>
        <v>61.341973107915877</v>
      </c>
      <c r="AJ77" s="1">
        <f t="shared" si="57"/>
        <v>1</v>
      </c>
      <c r="AM77" s="1">
        <f t="shared" si="58"/>
        <v>681.96698717084223</v>
      </c>
      <c r="AN77" s="1">
        <f t="shared" si="37"/>
        <v>52620.12929255089</v>
      </c>
      <c r="AO77" s="1">
        <f t="shared" si="59"/>
        <v>19492.19011417299</v>
      </c>
      <c r="AP77" s="1">
        <f t="shared" si="60"/>
        <v>40435.041891266825</v>
      </c>
      <c r="AQ77" s="1">
        <f t="shared" si="61"/>
        <v>59927.232005439815</v>
      </c>
      <c r="AR77" s="1">
        <f t="shared" si="69"/>
        <v>7307.1027128889255</v>
      </c>
      <c r="AT77" s="1">
        <f t="shared" si="63"/>
        <v>822.40200400684034</v>
      </c>
      <c r="AU77" s="1">
        <f t="shared" si="64"/>
        <v>63456.003876111274</v>
      </c>
      <c r="AV77" s="1">
        <f t="shared" si="65"/>
        <v>-3528.7718706714586</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315.73516999999998</v>
      </c>
      <c r="Z78" s="1">
        <f t="shared" si="48"/>
        <v>110.92364000000001</v>
      </c>
      <c r="AA78" s="1">
        <f t="shared" si="49"/>
        <v>293.616356</v>
      </c>
      <c r="AB78" s="1">
        <f t="shared" si="50"/>
        <v>73.561582000000001</v>
      </c>
      <c r="AC78" s="1">
        <f t="shared" si="51"/>
        <v>76.586902568771578</v>
      </c>
      <c r="AD78" s="1">
        <f t="shared" si="52"/>
        <v>349.74681163168481</v>
      </c>
      <c r="AE78" s="1">
        <f t="shared" si="70"/>
        <v>327.62799763168482</v>
      </c>
      <c r="AF78" s="1">
        <f t="shared" si="54"/>
        <v>-8.1505837002236584E-2</v>
      </c>
      <c r="AG78" s="1">
        <f t="shared" si="55"/>
        <v>-80.386583910160127</v>
      </c>
      <c r="AH78" s="1">
        <f t="shared" si="56"/>
        <v>117.76991437565651</v>
      </c>
      <c r="AI78" s="1">
        <f t="shared" si="66"/>
        <v>60.950130219275138</v>
      </c>
      <c r="AJ78" s="1">
        <f t="shared" si="57"/>
        <v>1</v>
      </c>
      <c r="AM78" s="1">
        <f t="shared" si="58"/>
        <v>688.84765393428017</v>
      </c>
      <c r="AN78" s="1">
        <f t="shared" si="37"/>
        <v>52756.708156591594</v>
      </c>
      <c r="AO78" s="1">
        <f t="shared" si="59"/>
        <v>19556.792466008919</v>
      </c>
      <c r="AP78" s="1">
        <f t="shared" si="60"/>
        <v>40496.786275262042</v>
      </c>
      <c r="AQ78" s="1">
        <f t="shared" si="61"/>
        <v>60053.578741270961</v>
      </c>
      <c r="AR78" s="1">
        <f t="shared" si="69"/>
        <v>7296.8705846793673</v>
      </c>
      <c r="AT78" s="1">
        <f t="shared" si="63"/>
        <v>831.35340997574781</v>
      </c>
      <c r="AU78" s="1">
        <f t="shared" si="64"/>
        <v>63670.782610028611</v>
      </c>
      <c r="AV78" s="1">
        <f t="shared" si="65"/>
        <v>-3617.2038687576496</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316.62127999999996</v>
      </c>
      <c r="Z79" s="1">
        <f t="shared" si="48"/>
        <v>104.80800999999997</v>
      </c>
      <c r="AA79" s="1">
        <f t="shared" si="49"/>
        <v>293.85395399999993</v>
      </c>
      <c r="AB79" s="1">
        <f t="shared" si="50"/>
        <v>67.838387999999981</v>
      </c>
      <c r="AC79" s="1">
        <f t="shared" si="51"/>
        <v>75.963590982930512</v>
      </c>
      <c r="AD79" s="1">
        <f t="shared" si="52"/>
        <v>350.84633698901013</v>
      </c>
      <c r="AE79" s="1">
        <f t="shared" si="70"/>
        <v>328.0790109890101</v>
      </c>
      <c r="AF79" s="1">
        <f t="shared" si="54"/>
        <v>-8.8300906155795639E-2</v>
      </c>
      <c r="AG79" s="1">
        <f t="shared" si="55"/>
        <v>-80.13187338286896</v>
      </c>
      <c r="AH79" s="1">
        <f t="shared" si="56"/>
        <v>117.69330808404638</v>
      </c>
      <c r="AI79" s="1">
        <f t="shared" si="66"/>
        <v>60.52298211095107</v>
      </c>
      <c r="AJ79" s="1">
        <f t="shared" si="57"/>
        <v>1</v>
      </c>
      <c r="AM79" s="1">
        <f t="shared" si="58"/>
        <v>695.67445335436128</v>
      </c>
      <c r="AN79" s="1">
        <f t="shared" si="37"/>
        <v>52845.929631884472</v>
      </c>
      <c r="AO79" s="1">
        <f t="shared" si="59"/>
        <v>19618.27462541448</v>
      </c>
      <c r="AP79" s="1">
        <f t="shared" si="60"/>
        <v>40552.534232307589</v>
      </c>
      <c r="AQ79" s="1">
        <f t="shared" si="61"/>
        <v>60170.80885772207</v>
      </c>
      <c r="AR79" s="1">
        <f t="shared" si="69"/>
        <v>7324.8792258375979</v>
      </c>
      <c r="AT79" s="1">
        <f t="shared" si="63"/>
        <v>840.23473720440666</v>
      </c>
      <c r="AU79" s="1">
        <f t="shared" si="64"/>
        <v>63827.247906645651</v>
      </c>
      <c r="AV79" s="1">
        <f t="shared" si="65"/>
        <v>-3656.4390489235811</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317.39996000000002</v>
      </c>
      <c r="Z80" s="1">
        <f t="shared" si="48"/>
        <v>98.677520000000001</v>
      </c>
      <c r="AA80" s="1">
        <f t="shared" si="49"/>
        <v>293.99080800000002</v>
      </c>
      <c r="AB80" s="1">
        <f t="shared" si="50"/>
        <v>62.110816</v>
      </c>
      <c r="AC80" s="1">
        <f t="shared" si="51"/>
        <v>75.275746867581702</v>
      </c>
      <c r="AD80" s="1">
        <f t="shared" si="52"/>
        <v>351.84636503803893</v>
      </c>
      <c r="AE80" s="1">
        <f t="shared" si="70"/>
        <v>328.43721303803892</v>
      </c>
      <c r="AF80" s="1">
        <f t="shared" si="54"/>
        <v>-9.4706234579371301E-2</v>
      </c>
      <c r="AG80" s="1">
        <f t="shared" si="55"/>
        <v>-79.84156413226728</v>
      </c>
      <c r="AH80" s="1">
        <f t="shared" si="56"/>
        <v>117.62503957498839</v>
      </c>
      <c r="AI80" s="1">
        <f t="shared" si="66"/>
        <v>60.047627740668737</v>
      </c>
      <c r="AJ80" s="1">
        <f t="shared" si="57"/>
        <v>1</v>
      </c>
      <c r="AM80" s="1">
        <f t="shared" si="58"/>
        <v>702.44485162852652</v>
      </c>
      <c r="AN80" s="1">
        <f t="shared" si="37"/>
        <v>52877.060839624952</v>
      </c>
      <c r="AO80" s="1">
        <f t="shared" si="59"/>
        <v>19674.193193832023</v>
      </c>
      <c r="AP80" s="1">
        <f t="shared" si="60"/>
        <v>40596.810154779843</v>
      </c>
      <c r="AQ80" s="1">
        <f t="shared" si="61"/>
        <v>60271.003348611863</v>
      </c>
      <c r="AR80" s="1">
        <f t="shared" si="69"/>
        <v>7393.942508986911</v>
      </c>
      <c r="AT80" s="1">
        <f t="shared" si="63"/>
        <v>849.04268934144125</v>
      </c>
      <c r="AU80" s="1">
        <f t="shared" si="64"/>
        <v>63912.322562637142</v>
      </c>
      <c r="AV80" s="1">
        <f t="shared" si="65"/>
        <v>-3641.3192140252795</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318.07020999999997</v>
      </c>
      <c r="Z81" s="1">
        <f t="shared" si="48"/>
        <v>92.532170000000008</v>
      </c>
      <c r="AA81" s="1">
        <f t="shared" si="49"/>
        <v>294.02591799999999</v>
      </c>
      <c r="AB81" s="1">
        <f t="shared" si="50"/>
        <v>56.378866000000016</v>
      </c>
      <c r="AC81" s="1">
        <f t="shared" si="51"/>
        <v>74.575163335966948</v>
      </c>
      <c r="AD81" s="1">
        <f>Y81-Q81</f>
        <v>352.67740043624156</v>
      </c>
      <c r="AE81" s="1">
        <f t="shared" si="70"/>
        <v>328.63310843624157</v>
      </c>
      <c r="AF81" s="1">
        <f t="shared" si="54"/>
        <v>-0.10043920773676893</v>
      </c>
      <c r="AG81" s="1">
        <f t="shared" si="55"/>
        <v>-79.479068844117819</v>
      </c>
      <c r="AH81" s="1">
        <f t="shared" si="56"/>
        <v>117.59346148401963</v>
      </c>
      <c r="AI81" s="1">
        <f t="shared" si="66"/>
        <v>59.564834548036146</v>
      </c>
      <c r="AJ81" s="1">
        <f t="shared" si="57"/>
        <v>1</v>
      </c>
      <c r="AM81" s="1">
        <f t="shared" si="58"/>
        <v>709.15519918741631</v>
      </c>
      <c r="AN81" s="1">
        <f t="shared" si="37"/>
        <v>52885.364809951745</v>
      </c>
      <c r="AO81" s="1">
        <f t="shared" si="59"/>
        <v>19720.662200193321</v>
      </c>
      <c r="AP81" s="1">
        <f t="shared" si="60"/>
        <v>40621.024001370082</v>
      </c>
      <c r="AQ81" s="1">
        <f t="shared" si="61"/>
        <v>60341.686201563403</v>
      </c>
      <c r="AR81" s="1">
        <f t="shared" si="69"/>
        <v>7456.3213916116583</v>
      </c>
      <c r="AT81" s="1">
        <f t="shared" si="63"/>
        <v>857.77251847824402</v>
      </c>
      <c r="AU81" s="1">
        <f t="shared" si="64"/>
        <v>63968.525670618772</v>
      </c>
      <c r="AV81" s="1">
        <f t="shared" si="65"/>
        <v>-3626.8394690553687</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318.61207000000002</v>
      </c>
      <c r="Z82" s="1">
        <f t="shared" si="48"/>
        <v>86.371910000000028</v>
      </c>
      <c r="AA82" s="1">
        <f t="shared" si="49"/>
        <v>293.94115399999998</v>
      </c>
      <c r="AB82" s="1">
        <f t="shared" si="50"/>
        <v>50.644342000000023</v>
      </c>
      <c r="AC82" s="1">
        <f t="shared" si="51"/>
        <v>73.891393705785802</v>
      </c>
      <c r="AD82" s="1">
        <f t="shared" ref="AD82:AD89" si="71">Y82-Q82</f>
        <v>353.39331277305638</v>
      </c>
      <c r="AE82" s="1">
        <f t="shared" si="70"/>
        <v>328.72239677305635</v>
      </c>
      <c r="AF82" s="1">
        <f t="shared" si="54"/>
        <v>-0.10622765445316866</v>
      </c>
      <c r="AG82" s="1">
        <f t="shared" si="55"/>
        <v>-79.133852436515468</v>
      </c>
      <c r="AH82" s="1">
        <f t="shared" si="56"/>
        <v>117.52381796537081</v>
      </c>
      <c r="AI82" s="1">
        <f t="shared" si="66"/>
        <v>59.099780708766374</v>
      </c>
      <c r="AJ82" s="1">
        <f t="shared" si="57"/>
        <v>1</v>
      </c>
      <c r="AM82" s="1">
        <f t="shared" si="58"/>
        <v>715.79539343445015</v>
      </c>
      <c r="AN82" s="1">
        <f t="shared" si="37"/>
        <v>52891.119229052798</v>
      </c>
      <c r="AO82" s="1">
        <f t="shared" si="59"/>
        <v>19760.693870330993</v>
      </c>
      <c r="AP82" s="1">
        <f t="shared" si="60"/>
        <v>40632.060575530413</v>
      </c>
      <c r="AQ82" s="1">
        <f t="shared" si="61"/>
        <v>60392.754445861407</v>
      </c>
      <c r="AR82" s="1">
        <f t="shared" si="69"/>
        <v>7501.6352168086087</v>
      </c>
      <c r="AT82" s="1">
        <f t="shared" si="63"/>
        <v>866.41108163805984</v>
      </c>
      <c r="AU82" s="1">
        <f t="shared" si="64"/>
        <v>64020.322344373606</v>
      </c>
      <c r="AV82" s="1">
        <f t="shared" si="65"/>
        <v>-3627.5678985121995</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319.04615000000001</v>
      </c>
      <c r="Z83" s="1">
        <f t="shared" si="48"/>
        <v>80.205109999999991</v>
      </c>
      <c r="AA83" s="1">
        <f t="shared" si="49"/>
        <v>293.75591399999996</v>
      </c>
      <c r="AB83" s="1">
        <f t="shared" si="50"/>
        <v>44.913149999999995</v>
      </c>
      <c r="AC83" s="1">
        <f t="shared" si="51"/>
        <v>73.219806553273244</v>
      </c>
      <c r="AD83" s="1">
        <f t="shared" si="71"/>
        <v>353.95798233070525</v>
      </c>
      <c r="AE83" s="1">
        <f t="shared" si="70"/>
        <v>328.6677463307052</v>
      </c>
      <c r="AF83" s="1">
        <f t="shared" si="54"/>
        <v>-0.11161161858626444</v>
      </c>
      <c r="AG83" s="1">
        <f t="shared" si="55"/>
        <v>-78.749645553232654</v>
      </c>
      <c r="AH83" s="1">
        <f t="shared" si="56"/>
        <v>117.46788470622019</v>
      </c>
      <c r="AI83" s="1">
        <f t="shared" si="66"/>
        <v>58.646280389855534</v>
      </c>
      <c r="AJ83" s="1">
        <f t="shared" si="57"/>
        <v>1</v>
      </c>
      <c r="AM83" s="1">
        <f t="shared" si="58"/>
        <v>722.37318329491529</v>
      </c>
      <c r="AN83" s="1">
        <f t="shared" si="37"/>
        <v>52892.024740125897</v>
      </c>
      <c r="AO83" s="1">
        <f t="shared" si="59"/>
        <v>19792.268497986046</v>
      </c>
      <c r="AP83" s="1">
        <f t="shared" si="60"/>
        <v>40625.305452953151</v>
      </c>
      <c r="AQ83" s="1">
        <f t="shared" si="61"/>
        <v>60417.573950939201</v>
      </c>
      <c r="AR83" s="1">
        <f t="shared" si="69"/>
        <v>7525.5492108133039</v>
      </c>
      <c r="AT83" s="1">
        <f t="shared" si="63"/>
        <v>874.96845978810529</v>
      </c>
      <c r="AU83" s="1">
        <f t="shared" si="64"/>
        <v>64065.021365900509</v>
      </c>
      <c r="AV83" s="1">
        <f t="shared" si="65"/>
        <v>-3647.4474149613088</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319.36483000000004</v>
      </c>
      <c r="Z84" s="1">
        <f t="shared" si="48"/>
        <v>74.017780000000002</v>
      </c>
      <c r="AA84" s="1">
        <f t="shared" si="49"/>
        <v>293.461952</v>
      </c>
      <c r="AB84" s="1">
        <f t="shared" si="50"/>
        <v>39.173138000000002</v>
      </c>
      <c r="AC84" s="1">
        <f t="shared" si="51"/>
        <v>72.376169904630956</v>
      </c>
      <c r="AD84" s="1">
        <f t="shared" si="71"/>
        <v>354.45769763072525</v>
      </c>
      <c r="AE84" s="1">
        <f t="shared" si="70"/>
        <v>328.55481963072521</v>
      </c>
      <c r="AF84" s="1">
        <f t="shared" si="54"/>
        <v>-0.11649902729391544</v>
      </c>
      <c r="AG84" s="1">
        <f t="shared" si="55"/>
        <v>-78.309252249752376</v>
      </c>
      <c r="AH84" s="1">
        <f t="shared" si="56"/>
        <v>117.43451305565073</v>
      </c>
      <c r="AI84" s="1">
        <f t="shared" si="66"/>
        <v>58.057334338775121</v>
      </c>
      <c r="AJ84" s="1">
        <f t="shared" si="57"/>
        <v>1</v>
      </c>
      <c r="AM84" s="1">
        <f t="shared" si="58"/>
        <v>728.90186305056397</v>
      </c>
      <c r="AN84" s="1">
        <f t="shared" si="37"/>
        <v>52755.125083949664</v>
      </c>
      <c r="AO84" s="1">
        <f t="shared" si="59"/>
        <v>19820.211078417266</v>
      </c>
      <c r="AP84" s="1">
        <f t="shared" si="60"/>
        <v>40611.34703527543</v>
      </c>
      <c r="AQ84" s="1">
        <f t="shared" si="61"/>
        <v>60431.558113692692</v>
      </c>
      <c r="AR84" s="1">
        <f t="shared" si="69"/>
        <v>7676.4330297430279</v>
      </c>
      <c r="AT84" s="1">
        <f t="shared" si="63"/>
        <v>883.46194812913916</v>
      </c>
      <c r="AU84" s="1">
        <f t="shared" si="64"/>
        <v>63941.592062070835</v>
      </c>
      <c r="AV84" s="1">
        <f t="shared" si="65"/>
        <v>-3510.0339483781427</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319.56706000000003</v>
      </c>
      <c r="Z85" s="1">
        <f t="shared" si="48"/>
        <v>67.830880000000022</v>
      </c>
      <c r="AA85" s="1">
        <f t="shared" si="49"/>
        <v>293.06007199999999</v>
      </c>
      <c r="AB85" s="1">
        <f t="shared" si="50"/>
        <v>33.44343600000002</v>
      </c>
      <c r="AC85" s="1">
        <f t="shared" si="51"/>
        <v>71.562015985051019</v>
      </c>
      <c r="AD85" s="1">
        <f t="shared" si="71"/>
        <v>354.84755578448858</v>
      </c>
      <c r="AE85" s="1">
        <f t="shared" si="70"/>
        <v>328.34056778448854</v>
      </c>
      <c r="AF85" s="1">
        <f t="shared" si="54"/>
        <v>-0.12144460571876117</v>
      </c>
      <c r="AG85" s="1">
        <f t="shared" si="55"/>
        <v>-77.891130690829357</v>
      </c>
      <c r="AH85" s="1">
        <f t="shared" si="56"/>
        <v>117.36908582697926</v>
      </c>
      <c r="AI85" s="1">
        <f t="shared" si="66"/>
        <v>57.493094582942966</v>
      </c>
      <c r="AJ85" s="1">
        <f t="shared" si="57"/>
        <v>1</v>
      </c>
      <c r="AM85" s="1">
        <f t="shared" si="58"/>
        <v>735.34723435817455</v>
      </c>
      <c r="AN85" s="1">
        <f t="shared" si="37"/>
        <v>52622.930539702742</v>
      </c>
      <c r="AO85" s="1">
        <f t="shared" si="59"/>
        <v>19842.010776801249</v>
      </c>
      <c r="AP85" s="1">
        <f t="shared" si="60"/>
        <v>40584.8642215695</v>
      </c>
      <c r="AQ85" s="1">
        <f t="shared" si="61"/>
        <v>60426.874998370753</v>
      </c>
      <c r="AR85" s="1">
        <f t="shared" si="69"/>
        <v>7803.9444586680111</v>
      </c>
      <c r="AT85" s="1">
        <f t="shared" si="63"/>
        <v>891.8470563139083</v>
      </c>
      <c r="AU85" s="1">
        <f t="shared" si="64"/>
        <v>63822.3733001566</v>
      </c>
      <c r="AV85" s="1">
        <f t="shared" si="65"/>
        <v>-3395.4983017858467</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319.65384000000006</v>
      </c>
      <c r="Z86" s="1">
        <f t="shared" si="48"/>
        <v>61.644409999999986</v>
      </c>
      <c r="AA86" s="1">
        <f>G86+$S$18*(J86-B86)+$S$20*(G86-D86)</f>
        <v>292.55127400000003</v>
      </c>
      <c r="AB86" s="1">
        <f t="shared" si="50"/>
        <v>27.724043999999985</v>
      </c>
      <c r="AC86" s="1">
        <f t="shared" si="51"/>
        <v>70.877233245888789</v>
      </c>
      <c r="AD86" s="1">
        <f t="shared" si="71"/>
        <v>354.97489583687099</v>
      </c>
      <c r="AE86" s="1">
        <f t="shared" si="70"/>
        <v>327.87232983687096</v>
      </c>
      <c r="AF86" s="1">
        <f t="shared" si="54"/>
        <v>-0.12574792192236933</v>
      </c>
      <c r="AG86" s="1">
        <f t="shared" si="55"/>
        <v>-77.400773680298357</v>
      </c>
      <c r="AH86" s="1">
        <f t="shared" si="56"/>
        <v>117.34108855091496</v>
      </c>
      <c r="AI86" s="1">
        <f t="shared" si="66"/>
        <v>57.034020889374936</v>
      </c>
      <c r="AJ86" s="1">
        <f t="shared" si="57"/>
        <v>1</v>
      </c>
      <c r="AM86" s="1">
        <f t="shared" si="58"/>
        <v>741.71389691836248</v>
      </c>
      <c r="AN86" s="1">
        <f t="shared" si="37"/>
        <v>52570.62887359989</v>
      </c>
      <c r="AO86" s="1">
        <f t="shared" si="59"/>
        <v>19849.131250510316</v>
      </c>
      <c r="AP86" s="1">
        <f t="shared" si="60"/>
        <v>40526.987201816279</v>
      </c>
      <c r="AQ86" s="1">
        <f t="shared" si="61"/>
        <v>60376.118452326598</v>
      </c>
      <c r="AR86" s="1">
        <f t="shared" si="69"/>
        <v>7805.4895787267087</v>
      </c>
      <c r="AT86" s="1">
        <f t="shared" si="63"/>
        <v>900.12976832462789</v>
      </c>
      <c r="AU86" s="1">
        <f t="shared" si="64"/>
        <v>63798.70754111249</v>
      </c>
      <c r="AV86" s="1">
        <f t="shared" si="65"/>
        <v>-3422.5890887858914</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319.61790000000002</v>
      </c>
      <c r="Z87" s="1">
        <f t="shared" si="48"/>
        <v>55.439060000000005</v>
      </c>
      <c r="AA87" s="1">
        <f t="shared" ref="AA87:AA90" si="72">G87+$S$18*(J87-B87)+$S$20*(G87-D87)</f>
        <v>291.92704400000002</v>
      </c>
      <c r="AB87" s="1">
        <f t="shared" si="50"/>
        <v>21.998100000000004</v>
      </c>
      <c r="AC87" s="1">
        <f t="shared" si="51"/>
        <v>69.886626046590052</v>
      </c>
      <c r="AD87" s="1">
        <f t="shared" si="71"/>
        <v>355.13463423480516</v>
      </c>
      <c r="AE87" s="1">
        <f t="shared" si="70"/>
        <v>327.44377823480517</v>
      </c>
      <c r="AF87" s="1">
        <f t="shared" si="54"/>
        <v>-0.12978724377973877</v>
      </c>
      <c r="AG87" s="1">
        <f t="shared" si="55"/>
        <v>-76.881188549906341</v>
      </c>
      <c r="AH87" s="1">
        <f t="shared" si="56"/>
        <v>117.31486669331264</v>
      </c>
      <c r="AI87" s="1">
        <f t="shared" si="66"/>
        <v>56.330475050276497</v>
      </c>
      <c r="AJ87" s="1">
        <f t="shared" si="57"/>
        <v>1</v>
      </c>
      <c r="AM87" s="1">
        <f t="shared" si="58"/>
        <v>748.03199808494116</v>
      </c>
      <c r="AN87" s="1">
        <f t="shared" si="37"/>
        <v>52277.432521045848</v>
      </c>
      <c r="AO87" s="1">
        <f t="shared" si="59"/>
        <v>19858.063342507601</v>
      </c>
      <c r="AP87" s="1">
        <f>$AL$5*AE87</f>
        <v>40474.015652491333</v>
      </c>
      <c r="AQ87" s="1">
        <f>AO87+AP87</f>
        <v>60332.078994998934</v>
      </c>
      <c r="AR87" s="1">
        <f t="shared" si="69"/>
        <v>8054.6464739530857</v>
      </c>
      <c r="AT87" s="1">
        <f t="shared" si="63"/>
        <v>908.34930437238381</v>
      </c>
      <c r="AU87" s="1">
        <f t="shared" si="64"/>
        <v>63481.468154352995</v>
      </c>
      <c r="AV87" s="1">
        <f t="shared" si="65"/>
        <v>-3149.3891593540611</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319.47113000000002</v>
      </c>
      <c r="Z88" s="1">
        <f t="shared" si="48"/>
        <v>49.249129999999994</v>
      </c>
      <c r="AA88" s="1">
        <f t="shared" si="72"/>
        <v>291.201142</v>
      </c>
      <c r="AB88" s="1">
        <f t="shared" si="50"/>
        <v>16.295617999999997</v>
      </c>
      <c r="AC88" s="1">
        <f t="shared" si="51"/>
        <v>69.008609903899483</v>
      </c>
      <c r="AD88" s="1">
        <f t="shared" si="71"/>
        <v>355.0907329976248</v>
      </c>
      <c r="AE88" s="1">
        <f t="shared" si="70"/>
        <v>326.82074499762479</v>
      </c>
      <c r="AF88" s="1">
        <f t="shared" si="54"/>
        <v>-0.13351135050411739</v>
      </c>
      <c r="AG88" s="1">
        <f t="shared" si="55"/>
        <v>-76.336352213995184</v>
      </c>
      <c r="AH88" s="1">
        <f t="shared" si="56"/>
        <v>117.29744892895945</v>
      </c>
      <c r="AI88" s="1">
        <f t="shared" si="66"/>
        <v>55.716555655565926</v>
      </c>
      <c r="AJ88" s="1">
        <f t="shared" si="57"/>
        <v>1</v>
      </c>
      <c r="AM88" s="1">
        <f t="shared" si="58"/>
        <v>754.25015416944564</v>
      </c>
      <c r="AN88" s="1">
        <f t="shared" si="37"/>
        <v>52049.754659035316</v>
      </c>
      <c r="AO88" s="1">
        <f t="shared" si="59"/>
        <v>19855.608517028188</v>
      </c>
      <c r="AP88" s="1">
        <f t="shared" ref="AP88:AP89" si="73">$AL$5*AE88</f>
        <v>40397.00500617642</v>
      </c>
      <c r="AQ88" s="1">
        <f t="shared" ref="AQ88:AQ89" si="74">AO88+AP88</f>
        <v>60252.613523204607</v>
      </c>
      <c r="AR88" s="1">
        <f t="shared" si="69"/>
        <v>8202.8588641692913</v>
      </c>
      <c r="AT88" s="1">
        <f t="shared" si="63"/>
        <v>916.43881682867686</v>
      </c>
      <c r="AU88" s="1">
        <f t="shared" si="64"/>
        <v>63242.168811321353</v>
      </c>
      <c r="AV88" s="1">
        <f t="shared" si="65"/>
        <v>-2989.5552881167459</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319.19994000000003</v>
      </c>
      <c r="Z89" s="1">
        <f t="shared" si="48"/>
        <v>43.053959999999975</v>
      </c>
      <c r="AA89" s="1">
        <f t="shared" si="72"/>
        <v>290.35934400000002</v>
      </c>
      <c r="AB89" s="1">
        <f t="shared" si="50"/>
        <v>10.599003999999974</v>
      </c>
      <c r="AC89" s="1">
        <f>AJ89*((AG89-Q89)^2+(AH89-R89)^2)^0.5</f>
        <v>68.137867218126885</v>
      </c>
      <c r="AD89" s="1">
        <f t="shared" si="71"/>
        <v>354.87475097500055</v>
      </c>
      <c r="AE89" s="1">
        <f t="shared" si="70"/>
        <v>326.03415497500055</v>
      </c>
      <c r="AF89" s="1">
        <f t="shared" si="54"/>
        <v>-0.13683580915994725</v>
      </c>
      <c r="AG89" s="1">
        <f t="shared" si="55"/>
        <v>-75.746759197643868</v>
      </c>
      <c r="AH89" s="1">
        <f t="shared" si="56"/>
        <v>117.29558132904194</v>
      </c>
      <c r="AI89" s="1">
        <f t="shared" si="66"/>
        <v>55.109054743089906</v>
      </c>
      <c r="AJ89" s="1">
        <f t="shared" si="57"/>
        <v>1</v>
      </c>
      <c r="AM89" s="1">
        <f t="shared" si="58"/>
        <v>760.39243208009543</v>
      </c>
      <c r="AN89" s="1">
        <f t="shared" si="37"/>
        <v>51811.518570742111</v>
      </c>
      <c r="AO89" s="1">
        <f t="shared" si="59"/>
        <v>19843.531450269107</v>
      </c>
      <c r="AP89" s="1">
        <f t="shared" si="73"/>
        <v>40299.777759839926</v>
      </c>
      <c r="AQ89" s="1">
        <f t="shared" si="74"/>
        <v>60143.30921010903</v>
      </c>
      <c r="AR89" s="1">
        <f>(AQ89-AN89)</f>
        <v>8331.7906393669182</v>
      </c>
      <c r="AT89" s="1">
        <f t="shared" si="63"/>
        <v>924.42961554664998</v>
      </c>
      <c r="AU89" s="1">
        <f t="shared" si="64"/>
        <v>62988.662396621723</v>
      </c>
      <c r="AV89" s="1">
        <f t="shared" si="65"/>
        <v>-2845.3531865126934</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318.81129999999996</v>
      </c>
      <c r="Z90" s="1">
        <f t="shared" si="48"/>
        <v>36.862220000000008</v>
      </c>
      <c r="AA90" s="1">
        <f t="shared" si="72"/>
        <v>289.40862800000002</v>
      </c>
      <c r="AB90" s="1">
        <f t="shared" si="50"/>
        <v>4.9157000000000073</v>
      </c>
    </row>
  </sheetData>
  <pageMargins left="0.7" right="0.7" top="0.78740157499999996" bottom="0.78740157499999996"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3:R50"/>
  <sheetViews>
    <sheetView workbookViewId="0">
      <selection activeCell="B45" sqref="B45"/>
    </sheetView>
  </sheetViews>
  <sheetFormatPr baseColWidth="10" defaultColWidth="11.42578125" defaultRowHeight="13.5" x14ac:dyDescent="0.25"/>
  <cols>
    <col min="1" max="1" width="40.85546875" style="1" bestFit="1" customWidth="1"/>
    <col min="2" max="3" width="11.42578125" style="1"/>
    <col min="4" max="6" width="11.42578125" style="1" customWidth="1"/>
    <col min="7" max="7" width="12.5703125" style="1" bestFit="1" customWidth="1"/>
    <col min="8" max="8" width="16.5703125" style="1" bestFit="1" customWidth="1"/>
    <col min="9" max="9" width="17.7109375" style="1" bestFit="1" customWidth="1"/>
    <col min="10" max="18" width="11.42578125" style="1" customWidth="1"/>
    <col min="19"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60</v>
      </c>
      <c r="B17" s="1" t="s">
        <v>147</v>
      </c>
    </row>
    <row r="19" spans="1:9" x14ac:dyDescent="0.25">
      <c r="A19" s="1" t="s">
        <v>97</v>
      </c>
    </row>
    <row r="20" spans="1:9" ht="15" x14ac:dyDescent="0.25">
      <c r="A20" s="4" t="s">
        <v>99</v>
      </c>
      <c r="B20" s="1" t="s">
        <v>106</v>
      </c>
    </row>
    <row r="22" spans="1:9" x14ac:dyDescent="0.25">
      <c r="A22" s="1" t="s">
        <v>46</v>
      </c>
    </row>
    <row r="23" spans="1:9" ht="15" x14ac:dyDescent="0.25">
      <c r="A23" s="4" t="s">
        <v>53</v>
      </c>
    </row>
    <row r="25" spans="1:9" x14ac:dyDescent="0.25">
      <c r="A25" s="26" t="s">
        <v>168</v>
      </c>
      <c r="B25" s="23">
        <f>'Kraft 55 GR'!AL36</f>
        <v>579569.88722722512</v>
      </c>
    </row>
    <row r="26" spans="1:9" x14ac:dyDescent="0.25">
      <c r="A26" s="1" t="s">
        <v>167</v>
      </c>
      <c r="B26" s="23">
        <f>'Kraft 55 GR'!AL37</f>
        <v>82290.785984395829</v>
      </c>
    </row>
    <row r="29" spans="1:9" x14ac:dyDescent="0.25">
      <c r="A29" s="1" t="s">
        <v>139</v>
      </c>
      <c r="B29" s="1">
        <v>11.4</v>
      </c>
    </row>
    <row r="30" spans="1:9" x14ac:dyDescent="0.25">
      <c r="A30" s="1" t="s">
        <v>144</v>
      </c>
      <c r="B30" s="1">
        <v>15.1</v>
      </c>
      <c r="G30" s="1" t="s">
        <v>35</v>
      </c>
      <c r="H30" s="1" t="s">
        <v>148</v>
      </c>
      <c r="I30" s="1" t="s">
        <v>149</v>
      </c>
    </row>
    <row r="31" spans="1:9" x14ac:dyDescent="0.25">
      <c r="G31" s="1">
        <f>VLOOKUP(A23,G46:H47,2,FALSE)</f>
        <v>80</v>
      </c>
      <c r="H31" s="1">
        <f>VLOOKUP(A23,I46:J47,2,FALSE)</f>
        <v>7.2</v>
      </c>
      <c r="I31" s="1">
        <f>VLOOKUP(A23,G49:H50,2,FALSE)</f>
        <v>36</v>
      </c>
    </row>
    <row r="32" spans="1:9" x14ac:dyDescent="0.25">
      <c r="A32" s="1" t="s">
        <v>150</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64</v>
      </c>
      <c r="I46" s="1" t="s">
        <v>52</v>
      </c>
      <c r="J46" s="1">
        <f>VLOOKUP(A17,K43:L44,2,FALSE)</f>
        <v>5.4</v>
      </c>
    </row>
    <row r="47" spans="7:16" x14ac:dyDescent="0.25">
      <c r="G47" s="1" t="s">
        <v>53</v>
      </c>
      <c r="H47" s="1">
        <f>VLOOKUP(A17,I43:J44,2,FALSE)</f>
        <v>80</v>
      </c>
      <c r="I47" s="1" t="s">
        <v>53</v>
      </c>
      <c r="J47" s="1">
        <f>VLOOKUP(A17,M43:N44,2,FALSE)</f>
        <v>7.2</v>
      </c>
    </row>
    <row r="49" spans="7:8" x14ac:dyDescent="0.25">
      <c r="G49" s="1" t="s">
        <v>52</v>
      </c>
      <c r="H49" s="1">
        <v>45</v>
      </c>
    </row>
    <row r="50" spans="7:8" x14ac:dyDescent="0.25">
      <c r="G50" s="1" t="s">
        <v>53</v>
      </c>
      <c r="H50" s="1">
        <f>VLOOKUP(A17,O43:P44,2,FALSE)</f>
        <v>36</v>
      </c>
    </row>
  </sheetData>
  <customSheetViews>
    <customSheetView guid="{32F0DE77-792E-4A94-AD21-A7886E218EB6}" state="hidden">
      <selection activeCell="W14" sqref="W14"/>
      <pageMargins left="0.7" right="0.7" top="0.78740157499999996" bottom="0.78740157499999996" header="0.3" footer="0.3"/>
    </customSheetView>
  </customSheetViews>
  <conditionalFormatting sqref="C31">
    <cfRule type="dataBar" priority="9">
      <dataBar>
        <cfvo type="min"/>
        <cfvo type="max"/>
        <color rgb="FF638EC6"/>
      </dataBar>
    </cfRule>
  </conditionalFormatting>
  <conditionalFormatting sqref="C4">
    <cfRule type="cellIs" dxfId="30" priority="7" operator="greaterThan">
      <formula>0</formula>
    </cfRule>
    <cfRule type="cellIs" dxfId="29" priority="8" operator="lessThan">
      <formula>0</formula>
    </cfRule>
  </conditionalFormatting>
  <conditionalFormatting sqref="C4">
    <cfRule type="iconSet" priority="6">
      <iconSet iconSet="3Symbols" showValue="0" reverse="1">
        <cfvo type="percent" val="0"/>
        <cfvo type="num" val="-0.2"/>
        <cfvo type="num" val="0"/>
      </iconSet>
    </cfRule>
  </conditionalFormatting>
  <conditionalFormatting sqref="A25">
    <cfRule type="cellIs" dxfId="28"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showInputMessage="1" showErrorMessage="1" sqref="A20" xr:uid="{00000000-0002-0000-0500-000000000000}">
      <formula1>Breite</formula1>
    </dataValidation>
    <dataValidation type="list" showInputMessage="1" showErrorMessage="1" sqref="A17" xr:uid="{00000000-0002-0000-0500-000001000000}">
      <formula1>Raum</formula1>
    </dataValidation>
    <dataValidation type="list" showInputMessage="1" showErrorMessage="1" sqref="A14:A15" xr:uid="{00000000-0002-0000-0500-000002000000}">
      <formula1>Design</formula1>
    </dataValidation>
    <dataValidation type="list" allowBlank="1" showErrorMessage="1" prompt="Hallo_x000a_" sqref="A23" xr:uid="{00000000-0002-0000-0500-000003000000}">
      <formula1>Feder</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5" id="{FC2954D3-8CF4-48F3-9647-C65096856956}">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A31FC395-C3A4-4C70-A962-9B137265E625}">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576B5-1DE0-4B10-A969-2FED2814B313}">
  <dimension ref="A3:R50"/>
  <sheetViews>
    <sheetView workbookViewId="0">
      <selection activeCell="B34" sqref="B34"/>
    </sheetView>
  </sheetViews>
  <sheetFormatPr baseColWidth="10" defaultColWidth="11.42578125" defaultRowHeight="13.5" x14ac:dyDescent="0.25"/>
  <cols>
    <col min="1" max="1" width="40.85546875" style="1" bestFit="1" customWidth="1"/>
    <col min="2" max="6" width="11.42578125" style="1"/>
    <col min="7" max="7" width="12.5703125" style="1" bestFit="1" customWidth="1"/>
    <col min="8" max="8" width="16.5703125" style="1" bestFit="1" customWidth="1"/>
    <col min="9" max="9" width="17.7109375" style="1" bestFit="1" customWidth="1"/>
    <col min="10"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60</v>
      </c>
      <c r="B17" s="1" t="s">
        <v>147</v>
      </c>
    </row>
    <row r="19" spans="1:9" x14ac:dyDescent="0.25">
      <c r="A19" s="1" t="s">
        <v>97</v>
      </c>
    </row>
    <row r="20" spans="1:9" ht="15" x14ac:dyDescent="0.25">
      <c r="A20" s="4" t="s">
        <v>99</v>
      </c>
      <c r="B20" s="1" t="s">
        <v>106</v>
      </c>
    </row>
    <row r="22" spans="1:9" x14ac:dyDescent="0.25">
      <c r="A22" s="1" t="s">
        <v>46</v>
      </c>
    </row>
    <row r="23" spans="1:9" ht="15" x14ac:dyDescent="0.25">
      <c r="A23" s="4" t="s">
        <v>53</v>
      </c>
    </row>
    <row r="25" spans="1:9" x14ac:dyDescent="0.25">
      <c r="A25" s="26" t="s">
        <v>168</v>
      </c>
      <c r="B25" s="23">
        <f>'Kraft 55 GR int'!AL36</f>
        <v>579569.88722722512</v>
      </c>
    </row>
    <row r="26" spans="1:9" x14ac:dyDescent="0.25">
      <c r="A26" s="1" t="s">
        <v>167</v>
      </c>
      <c r="B26" s="23">
        <f>'Kraft 55 GR int'!AL37</f>
        <v>82290.785984395829</v>
      </c>
    </row>
    <row r="29" spans="1:9" x14ac:dyDescent="0.25">
      <c r="A29" s="1" t="s">
        <v>139</v>
      </c>
      <c r="B29" s="1">
        <v>11.4</v>
      </c>
    </row>
    <row r="30" spans="1:9" x14ac:dyDescent="0.25">
      <c r="A30" s="1" t="s">
        <v>144</v>
      </c>
      <c r="B30" s="1">
        <v>15.1</v>
      </c>
      <c r="G30" s="1" t="s">
        <v>35</v>
      </c>
      <c r="H30" s="1" t="s">
        <v>148</v>
      </c>
      <c r="I30" s="1" t="s">
        <v>149</v>
      </c>
    </row>
    <row r="31" spans="1:9" x14ac:dyDescent="0.25">
      <c r="G31" s="1">
        <f>VLOOKUP(A23,G46:H47,2,FALSE)</f>
        <v>80</v>
      </c>
      <c r="H31" s="1">
        <f>VLOOKUP(A23,I46:J47,2,FALSE)</f>
        <v>7.2</v>
      </c>
      <c r="I31" s="1">
        <f>VLOOKUP(A23,G49:H50,2,FALSE)</f>
        <v>36</v>
      </c>
    </row>
    <row r="32" spans="1:9" x14ac:dyDescent="0.25">
      <c r="A32" s="1" t="s">
        <v>150</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64</v>
      </c>
      <c r="I46" s="1" t="s">
        <v>52</v>
      </c>
      <c r="J46" s="1">
        <f>VLOOKUP(A17,K43:L44,2,FALSE)</f>
        <v>5.4</v>
      </c>
    </row>
    <row r="47" spans="7:16" x14ac:dyDescent="0.25">
      <c r="G47" s="1" t="s">
        <v>53</v>
      </c>
      <c r="H47" s="1">
        <f>VLOOKUP(A17,I43:J44,2,FALSE)</f>
        <v>80</v>
      </c>
      <c r="I47" s="1" t="s">
        <v>53</v>
      </c>
      <c r="J47" s="1">
        <f>VLOOKUP(A17,M43:N44,2,FALSE)</f>
        <v>7.2</v>
      </c>
    </row>
    <row r="49" spans="7:8" x14ac:dyDescent="0.25">
      <c r="G49" s="1" t="s">
        <v>52</v>
      </c>
      <c r="H49" s="1">
        <v>45</v>
      </c>
    </row>
    <row r="50" spans="7:8" x14ac:dyDescent="0.25">
      <c r="G50" s="1" t="s">
        <v>53</v>
      </c>
      <c r="H50" s="1">
        <f>VLOOKUP(A17,O43:P44,2,FALSE)</f>
        <v>36</v>
      </c>
    </row>
  </sheetData>
  <conditionalFormatting sqref="C31">
    <cfRule type="dataBar" priority="9">
      <dataBar>
        <cfvo type="min"/>
        <cfvo type="max"/>
        <color rgb="FF638EC6"/>
      </dataBar>
    </cfRule>
  </conditionalFormatting>
  <conditionalFormatting sqref="C4">
    <cfRule type="cellIs" dxfId="27" priority="7" operator="greaterThan">
      <formula>0</formula>
    </cfRule>
    <cfRule type="cellIs" dxfId="26" priority="8" operator="lessThan">
      <formula>0</formula>
    </cfRule>
  </conditionalFormatting>
  <conditionalFormatting sqref="C4">
    <cfRule type="iconSet" priority="6">
      <iconSet iconSet="3Symbols" showValue="0" reverse="1">
        <cfvo type="percent" val="0"/>
        <cfvo type="num" val="-0.2"/>
        <cfvo type="num" val="0"/>
      </iconSet>
    </cfRule>
  </conditionalFormatting>
  <conditionalFormatting sqref="A25">
    <cfRule type="cellIs" dxfId="25"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allowBlank="1" showErrorMessage="1" prompt="Hallo_x000a_" sqref="A23" xr:uid="{53497AB3-9A53-4022-B942-9B77E9A27D4F}">
      <formula1>Feder</formula1>
    </dataValidation>
    <dataValidation type="list" showInputMessage="1" showErrorMessage="1" sqref="A14:A15" xr:uid="{EDF02AC5-4FA9-4614-BC2F-9DD2A8CFA188}">
      <formula1>Design</formula1>
    </dataValidation>
    <dataValidation type="list" showInputMessage="1" showErrorMessage="1" sqref="A17" xr:uid="{63FAA623-2B79-4B7E-BBD1-EFA05E9A3126}">
      <formula1>Raum</formula1>
    </dataValidation>
    <dataValidation type="list" showInputMessage="1" showErrorMessage="1" sqref="A20" xr:uid="{5EC358FA-1CAE-43C3-9471-0A535541B765}">
      <formula1>Breite</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5" id="{418C2A1D-421A-4F05-B29C-1DDCB7AF3F9A}">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21879BF1-A116-49F3-A5C6-512C72B6CC2B}">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AV90"/>
  <sheetViews>
    <sheetView topLeftCell="AF1" workbookViewId="0">
      <selection activeCell="AM24" sqref="AM24"/>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2" width="11.42578125" style="1"/>
    <col min="43" max="43" width="13.85546875" style="1" bestFit="1" customWidth="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366</v>
      </c>
      <c r="AA2" s="1">
        <f>G2+$S$18*(J2-B2)+$S$20*(G2-D2)</f>
        <v>13.4</v>
      </c>
      <c r="AB2" s="1">
        <f>B2+$S$18*(G2-D2)+$S$20*(B2-J2)</f>
        <v>335.5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58.86</v>
      </c>
      <c r="AM2" s="1">
        <f>($AK$39+$AK$42*(X2-$X$2))*0.994</f>
        <v>305.15800000000002</v>
      </c>
      <c r="AN2" s="1">
        <f t="shared" ref="AN2:AN65" si="1">AM2*AC2</f>
        <v>-9908.1032884366177</v>
      </c>
      <c r="AO2" s="1">
        <f>$AL$2*AD2</f>
        <v>-3056.1652766552697</v>
      </c>
      <c r="AP2" s="1">
        <f>$AL$5*AE2</f>
        <v>-2598.5216809760677</v>
      </c>
      <c r="AQ2" s="1">
        <f>AO2+AP2</f>
        <v>-5654.6869576313375</v>
      </c>
      <c r="AR2" s="1">
        <f>AQ2-AN2</f>
        <v>4253.4163308052803</v>
      </c>
      <c r="AT2" s="1">
        <f>($AK$45+$AK$48*(X2-$X$2))*0.982</f>
        <v>333.09440000000001</v>
      </c>
      <c r="AU2" s="1">
        <f>AT2*AC2</f>
        <v>-10815.163685696662</v>
      </c>
      <c r="AV2" s="1">
        <f>AQ2-AU2</f>
        <v>5160.4767280653241</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-10.210839999999999</v>
      </c>
      <c r="Z3" s="1">
        <f t="shared" ref="Z3:Z66" si="15">B3+$S$12*(G3-D3)+$S$14*(B3-J3)</f>
        <v>366.84098999999998</v>
      </c>
      <c r="AA3" s="1">
        <f t="shared" ref="AA3:AA66" si="16">G3+$S$18*(J3-B3)+$S$20*(G3-D3)</f>
        <v>20.151686000000002</v>
      </c>
      <c r="AB3" s="1">
        <f t="shared" ref="AB3:AB66" si="17">B3+$S$18*(G3-D3)+$S$20*(B3-J3)</f>
        <v>335.80635599999994</v>
      </c>
      <c r="AC3" s="1">
        <f t="shared" ref="AC3:AC66" si="18">AJ3*((AG3-Q3)^2+(AH3-R3)^2)^0.5</f>
        <v>-29.058773915868585</v>
      </c>
      <c r="AD3" s="1">
        <f t="shared" ref="AD3:AD66" si="19">Y3-Q3</f>
        <v>-48.640366778130684</v>
      </c>
      <c r="AE3" s="1">
        <f t="shared" ref="AE3:AE66" si="20">AA3-Q3</f>
        <v>-18.277840778130685</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($AK$39+$AK$42*(X3-$X$2))*0.994</f>
        <v>302.5362404399815</v>
      </c>
      <c r="AN3" s="1">
        <f t="shared" si="1"/>
        <v>-8791.3322123022808</v>
      </c>
      <c r="AO3" s="1">
        <f t="shared" ref="AO3:AO66" si="27">$AL$2*AD3</f>
        <v>-2862.9719885607719</v>
      </c>
      <c r="AP3" s="1">
        <f t="shared" ref="AP3:AP66" si="28">$AL$5*AE3</f>
        <v>-2259.250787221622</v>
      </c>
      <c r="AQ3" s="1">
        <f t="shared" ref="AQ3:AQ66" si="29">AO3+AP3</f>
        <v>-5122.2227757823939</v>
      </c>
      <c r="AR3" s="1">
        <f t="shared" ref="AR3:AR66" si="30">AQ3-AN3</f>
        <v>3669.1094365198869</v>
      </c>
      <c r="AT3" s="1">
        <f t="shared" ref="AT3:AT66" si="31">($AK$45+$AK$48*(X3-$X$2))*0.982</f>
        <v>329.64092194776902</v>
      </c>
      <c r="AU3" s="1">
        <f t="shared" ref="AU3:AU66" si="32">AT3*AC3</f>
        <v>-9578.9610242987019</v>
      </c>
      <c r="AV3" s="1">
        <f t="shared" ref="AV3:AV66" si="33">AQ3-AU3</f>
        <v>4456.738248516308</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-2.9890999999999988</v>
      </c>
      <c r="Z4" s="1">
        <f t="shared" si="15"/>
        <v>367.63114999999999</v>
      </c>
      <c r="AA4" s="1">
        <f t="shared" si="16"/>
        <v>26.827910000000003</v>
      </c>
      <c r="AB4" s="1">
        <f t="shared" si="17"/>
        <v>336.07103999999998</v>
      </c>
      <c r="AC4" s="1">
        <f t="shared" si="18"/>
        <v>-25.918051859618991</v>
      </c>
      <c r="AD4" s="1">
        <f t="shared" si="19"/>
        <v>-44.409780043566712</v>
      </c>
      <c r="AE4" s="1">
        <f t="shared" si="20"/>
        <v>-14.592770043566709</v>
      </c>
      <c r="AF4" s="1">
        <f t="shared" si="21"/>
        <v>2.1744203491685039</v>
      </c>
      <c r="AG4" s="1">
        <f t="shared" si="22"/>
        <v>31.245094978499409</v>
      </c>
      <c r="AH4" s="1">
        <f t="shared" si="23"/>
        <v>-65.397942488835355</v>
      </c>
      <c r="AI4" s="1">
        <f t="shared" si="24"/>
        <v>-23.837006539863154</v>
      </c>
      <c r="AJ4" s="1">
        <f t="shared" si="25"/>
        <v>-1</v>
      </c>
      <c r="AK4" s="1" t="s">
        <v>31</v>
      </c>
      <c r="AL4" s="4">
        <f>'Federstärke 60 GR'!A4</f>
        <v>12.600000000000001</v>
      </c>
      <c r="AM4" s="1">
        <f t="shared" si="26"/>
        <v>300.22622210981154</v>
      </c>
      <c r="AN4" s="1">
        <f t="shared" si="1"/>
        <v>-7781.2787942595851</v>
      </c>
      <c r="AO4" s="1">
        <f t="shared" si="27"/>
        <v>-2613.9596533643366</v>
      </c>
      <c r="AP4" s="1">
        <f t="shared" si="28"/>
        <v>-1803.7539340051069</v>
      </c>
      <c r="AQ4" s="1">
        <f t="shared" si="29"/>
        <v>-4417.7135873694433</v>
      </c>
      <c r="AR4" s="1">
        <f t="shared" si="30"/>
        <v>3363.5652068901418</v>
      </c>
      <c r="AT4" s="1">
        <f t="shared" si="31"/>
        <v>326.59808090118707</v>
      </c>
      <c r="AU4" s="1">
        <f t="shared" si="32"/>
        <v>-8464.7859980490048</v>
      </c>
      <c r="AV4" s="1">
        <f t="shared" si="33"/>
        <v>4047.0724106795615</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4.162589999999998</v>
      </c>
      <c r="Z5" s="1">
        <f t="shared" si="15"/>
        <v>368.33887000000004</v>
      </c>
      <c r="AA5" s="1">
        <f t="shared" si="16"/>
        <v>33.423578000000006</v>
      </c>
      <c r="AB5" s="1">
        <f t="shared" si="17"/>
        <v>336.26365400000003</v>
      </c>
      <c r="AC5" s="1">
        <f t="shared" si="18"/>
        <v>-22.252024705646676</v>
      </c>
      <c r="AD5" s="1">
        <f t="shared" si="19"/>
        <v>-39.706646648375838</v>
      </c>
      <c r="AE5" s="1">
        <f t="shared" si="20"/>
        <v>-10.445658648375826</v>
      </c>
      <c r="AF5" s="1">
        <f t="shared" si="21"/>
        <v>2.2056876155427214</v>
      </c>
      <c r="AG5" s="1">
        <f t="shared" si="22"/>
        <v>35.921744854378815</v>
      </c>
      <c r="AH5" s="1">
        <f t="shared" si="23"/>
        <v>-57.140630462914395</v>
      </c>
      <c r="AI5" s="1">
        <f t="shared" si="24"/>
        <v>-20.784368590001961</v>
      </c>
      <c r="AJ5" s="1">
        <f t="shared" si="25"/>
        <v>-1</v>
      </c>
      <c r="AK5" s="1">
        <v>6</v>
      </c>
      <c r="AL5" s="1">
        <f>9.81*AL4</f>
        <v>123.60600000000002</v>
      </c>
      <c r="AM5" s="1">
        <f t="shared" si="26"/>
        <v>298.2540554709131</v>
      </c>
      <c r="AN5" s="1">
        <f t="shared" si="1"/>
        <v>-6636.7566108980727</v>
      </c>
      <c r="AO5" s="1">
        <f t="shared" si="27"/>
        <v>-2337.1332217234017</v>
      </c>
      <c r="AP5" s="1">
        <f t="shared" si="28"/>
        <v>-1291.1460828911427</v>
      </c>
      <c r="AQ5" s="1">
        <f t="shared" si="29"/>
        <v>-3628.2793046145443</v>
      </c>
      <c r="AR5" s="1">
        <f t="shared" si="30"/>
        <v>3008.4773062835284</v>
      </c>
      <c r="AT5" s="1">
        <f t="shared" si="31"/>
        <v>324.00027051970045</v>
      </c>
      <c r="AU5" s="1">
        <f t="shared" si="32"/>
        <v>-7209.6620242405806</v>
      </c>
      <c r="AV5" s="1">
        <f t="shared" si="33"/>
        <v>3581.3827196260363</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11.230860000000002</v>
      </c>
      <c r="Z6" s="1">
        <f t="shared" si="15"/>
        <v>368.97176000000002</v>
      </c>
      <c r="AA6" s="1">
        <f t="shared" si="16"/>
        <v>39.927784000000003</v>
      </c>
      <c r="AB6" s="1">
        <f t="shared" si="17"/>
        <v>336.39059600000002</v>
      </c>
      <c r="AC6" s="1">
        <f t="shared" si="18"/>
        <v>-18.618285027900814</v>
      </c>
      <c r="AD6" s="1">
        <f t="shared" si="19"/>
        <v>-34.223574266555865</v>
      </c>
      <c r="AE6" s="1">
        <f t="shared" si="20"/>
        <v>-5.5266502665558619</v>
      </c>
      <c r="AF6" s="1">
        <f t="shared" si="21"/>
        <v>2.2229689025566128</v>
      </c>
      <c r="AG6" s="1">
        <f t="shared" si="22"/>
        <v>39.482403168170165</v>
      </c>
      <c r="AH6" s="1">
        <f t="shared" si="23"/>
        <v>-48.272822906671252</v>
      </c>
      <c r="AI6" s="1">
        <f t="shared" si="24"/>
        <v>-17.634494093680988</v>
      </c>
      <c r="AJ6" s="1">
        <f t="shared" si="25"/>
        <v>-1</v>
      </c>
      <c r="AK6" s="1" t="s">
        <v>32</v>
      </c>
      <c r="AM6" s="1">
        <f t="shared" si="26"/>
        <v>296.6114498538505</v>
      </c>
      <c r="AN6" s="1">
        <f t="shared" si="1"/>
        <v>-5522.3965159178979</v>
      </c>
      <c r="AO6" s="1">
        <f t="shared" si="27"/>
        <v>-2014.3995813294782</v>
      </c>
      <c r="AP6" s="1">
        <f t="shared" si="28"/>
        <v>-683.12713284790402</v>
      </c>
      <c r="AQ6" s="1">
        <f t="shared" si="29"/>
        <v>-2697.526714177382</v>
      </c>
      <c r="AR6" s="1">
        <f t="shared" si="30"/>
        <v>2824.8698017405159</v>
      </c>
      <c r="AT6" s="1">
        <f t="shared" si="31"/>
        <v>321.83657002881449</v>
      </c>
      <c r="AU6" s="1">
        <f t="shared" si="32"/>
        <v>-5992.0449931984285</v>
      </c>
      <c r="AV6" s="1">
        <f t="shared" si="33"/>
        <v>3294.5182790210465</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18.211410000000008</v>
      </c>
      <c r="Z7" s="1">
        <f t="shared" si="15"/>
        <v>369.50518</v>
      </c>
      <c r="AA7" s="1">
        <f t="shared" si="16"/>
        <v>46.334992000000007</v>
      </c>
      <c r="AB7" s="1">
        <f t="shared" si="17"/>
        <v>336.42844600000001</v>
      </c>
      <c r="AC7" s="1">
        <f t="shared" si="18"/>
        <v>-14.628365850133152</v>
      </c>
      <c r="AD7" s="1">
        <f t="shared" si="19"/>
        <v>-28.145993583726671</v>
      </c>
      <c r="AE7" s="1">
        <f t="shared" si="20"/>
        <v>-2.2411583726672291E-2</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295.32675637047117</v>
      </c>
      <c r="AN7" s="1">
        <f t="shared" si="1"/>
        <v>-4320.1478375203942</v>
      </c>
      <c r="AO7" s="1">
        <f t="shared" si="27"/>
        <v>-1656.6731823381519</v>
      </c>
      <c r="AP7" s="1">
        <f t="shared" si="28"/>
        <v>-2.7702062181190557</v>
      </c>
      <c r="AQ7" s="1">
        <f t="shared" si="29"/>
        <v>-1659.443388556271</v>
      </c>
      <c r="AR7" s="1">
        <f t="shared" si="30"/>
        <v>2660.704448964123</v>
      </c>
      <c r="AT7" s="1">
        <f t="shared" si="31"/>
        <v>320.14432455506739</v>
      </c>
      <c r="AU7" s="1">
        <f t="shared" si="32"/>
        <v>-4683.1883044352917</v>
      </c>
      <c r="AV7" s="1">
        <f t="shared" si="33"/>
        <v>3023.7449158790205</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25.095220000000001</v>
      </c>
      <c r="Z8" s="1">
        <f t="shared" si="15"/>
        <v>369.93942000000004</v>
      </c>
      <c r="AA8" s="1">
        <f t="shared" si="16"/>
        <v>52.638027999999998</v>
      </c>
      <c r="AB8" s="1">
        <f t="shared" si="17"/>
        <v>336.376892</v>
      </c>
      <c r="AC8" s="1">
        <f t="shared" si="18"/>
        <v>-10.687768791832351</v>
      </c>
      <c r="AD8" s="1">
        <f t="shared" si="19"/>
        <v>-21.359101297146776</v>
      </c>
      <c r="AE8" s="1">
        <f t="shared" si="20"/>
        <v>6.1837067028532218</v>
      </c>
      <c r="AF8" s="1">
        <f t="shared" si="21"/>
        <v>2.2252489322424847</v>
      </c>
      <c r="AG8" s="1">
        <f t="shared" si="22"/>
        <v>43.82525795617336</v>
      </c>
      <c r="AH8" s="1">
        <f t="shared" si="23"/>
        <v>-29.518577877838183</v>
      </c>
      <c r="AI8" s="1">
        <f t="shared" si="24"/>
        <v>-10.359364251575251</v>
      </c>
      <c r="AJ8" s="1">
        <f t="shared" si="25"/>
        <v>-1</v>
      </c>
      <c r="AK8" s="1" t="s">
        <v>33</v>
      </c>
      <c r="AL8" s="4">
        <f>'Federstärke 60 GR'!A8</f>
        <v>750</v>
      </c>
      <c r="AM8" s="1">
        <f t="shared" si="26"/>
        <v>294.39869223212014</v>
      </c>
      <c r="AN8" s="1">
        <f t="shared" si="1"/>
        <v>-3146.4651551947109</v>
      </c>
      <c r="AO8" s="1">
        <f t="shared" si="27"/>
        <v>-1257.1967023500592</v>
      </c>
      <c r="AP8" s="1">
        <f t="shared" si="28"/>
        <v>764.34325071287549</v>
      </c>
      <c r="AQ8" s="1">
        <f t="shared" si="29"/>
        <v>-492.85345163718375</v>
      </c>
      <c r="AR8" s="1">
        <f t="shared" si="30"/>
        <v>2653.6117035575271</v>
      </c>
      <c r="AT8" s="1">
        <f t="shared" si="31"/>
        <v>318.92184436209516</v>
      </c>
      <c r="AU8" s="1">
        <f t="shared" si="32"/>
        <v>-3408.5629352068149</v>
      </c>
      <c r="AV8" s="1">
        <f t="shared" si="33"/>
        <v>2915.7094835696312</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31.887960000000003</v>
      </c>
      <c r="Z9" s="1">
        <f t="shared" si="15"/>
        <v>370.25751000000002</v>
      </c>
      <c r="AA9" s="1">
        <f t="shared" si="16"/>
        <v>58.841334000000003</v>
      </c>
      <c r="AB9" s="1">
        <f t="shared" si="17"/>
        <v>336.21895599999999</v>
      </c>
      <c r="AC9" s="1">
        <f t="shared" si="18"/>
        <v>-6.6492678391533468</v>
      </c>
      <c r="AD9" s="1">
        <f t="shared" si="19"/>
        <v>-13.899630875395406</v>
      </c>
      <c r="AE9" s="1">
        <f t="shared" si="20"/>
        <v>13.053743124604594</v>
      </c>
      <c r="AF9" s="1">
        <f t="shared" si="21"/>
        <v>2.2083156970003595</v>
      </c>
      <c r="AG9" s="1">
        <f t="shared" si="22"/>
        <v>44.40380767254365</v>
      </c>
      <c r="AH9" s="1">
        <f t="shared" si="23"/>
        <v>-19.867099766588801</v>
      </c>
      <c r="AI9" s="1">
        <f t="shared" si="24"/>
        <v>-6.5036840978251966</v>
      </c>
      <c r="AJ9" s="1">
        <f t="shared" si="25"/>
        <v>-1</v>
      </c>
      <c r="AK9" s="1">
        <f>AK5+AK7</f>
        <v>12.2</v>
      </c>
      <c r="AL9" s="1" t="s">
        <v>44</v>
      </c>
      <c r="AM9" s="1">
        <f t="shared" si="26"/>
        <v>293.83348636489268</v>
      </c>
      <c r="AN9" s="1">
        <f t="shared" si="1"/>
        <v>-1953.7775509523844</v>
      </c>
      <c r="AO9" s="1">
        <f t="shared" si="27"/>
        <v>-818.13227332577355</v>
      </c>
      <c r="AP9" s="1">
        <f t="shared" si="28"/>
        <v>1613.5209726598757</v>
      </c>
      <c r="AQ9" s="1">
        <f t="shared" si="29"/>
        <v>795.38869933410217</v>
      </c>
      <c r="AR9" s="1">
        <f t="shared" si="30"/>
        <v>2749.1662502864865</v>
      </c>
      <c r="AT9" s="1">
        <f t="shared" si="31"/>
        <v>318.17733442028788</v>
      </c>
      <c r="AU9" s="1">
        <f t="shared" si="32"/>
        <v>-2115.6463169083595</v>
      </c>
      <c r="AV9" s="1">
        <f t="shared" si="33"/>
        <v>2911.0350162424616</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38.592330000000004</v>
      </c>
      <c r="Z10" s="1">
        <f t="shared" si="15"/>
        <v>370.43581000000006</v>
      </c>
      <c r="AA10" s="1">
        <f t="shared" si="16"/>
        <v>64.946374000000006</v>
      </c>
      <c r="AB10" s="1">
        <f t="shared" si="17"/>
        <v>335.93221800000003</v>
      </c>
      <c r="AC10" s="1">
        <f t="shared" si="18"/>
        <v>-2.3403882200844572</v>
      </c>
      <c r="AD10" s="1">
        <f t="shared" si="19"/>
        <v>-6.1726962813060595</v>
      </c>
      <c r="AE10" s="1">
        <f t="shared" si="20"/>
        <v>20.181347718693942</v>
      </c>
      <c r="AF10" s="1">
        <f t="shared" si="21"/>
        <v>2.1853200307376732</v>
      </c>
      <c r="AG10" s="1">
        <f t="shared" si="22"/>
        <v>44.366763056821341</v>
      </c>
      <c r="AH10" s="1">
        <f t="shared" si="23"/>
        <v>-10.286072014015978</v>
      </c>
      <c r="AI10" s="1">
        <f t="shared" si="24"/>
        <v>-2.3062531137611773</v>
      </c>
      <c r="AJ10" s="1">
        <f t="shared" si="25"/>
        <v>-1</v>
      </c>
      <c r="AK10" s="1">
        <v>12</v>
      </c>
      <c r="AL10" s="4">
        <f>'Federstärke 60 GR'!A10</f>
        <v>19</v>
      </c>
      <c r="AM10" s="1">
        <f t="shared" si="26"/>
        <v>293.66719251674613</v>
      </c>
      <c r="AN10" s="1">
        <f t="shared" si="1"/>
        <v>-687.29523799146716</v>
      </c>
      <c r="AO10" s="1">
        <f t="shared" si="27"/>
        <v>-363.32490311767464</v>
      </c>
      <c r="AP10" s="1">
        <f t="shared" si="28"/>
        <v>2494.5356661168839</v>
      </c>
      <c r="AQ10" s="1">
        <f t="shared" si="29"/>
        <v>2131.2107629992092</v>
      </c>
      <c r="AR10" s="1">
        <f t="shared" si="30"/>
        <v>2818.5060009906765</v>
      </c>
      <c r="AT10" s="1">
        <f t="shared" si="31"/>
        <v>317.95828605156902</v>
      </c>
      <c r="AU10" s="1">
        <f t="shared" si="32"/>
        <v>-744.14582715333631</v>
      </c>
      <c r="AV10" s="1">
        <f t="shared" si="33"/>
        <v>2875.3565901525453</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45.196289999999998</v>
      </c>
      <c r="Z11" s="1">
        <f t="shared" si="15"/>
        <v>370.49189999999999</v>
      </c>
      <c r="AA11" s="1">
        <f t="shared" si="16"/>
        <v>70.944800000000001</v>
      </c>
      <c r="AB11" s="1">
        <f t="shared" si="17"/>
        <v>335.53305399999994</v>
      </c>
      <c r="AC11" s="1">
        <f t="shared" si="18"/>
        <v>1.9285283991998563</v>
      </c>
      <c r="AD11" s="1">
        <f t="shared" si="19"/>
        <v>2.1174780174550207</v>
      </c>
      <c r="AE11" s="1">
        <f t="shared" si="20"/>
        <v>27.865988017455024</v>
      </c>
      <c r="AF11" s="1">
        <f t="shared" si="21"/>
        <v>2.151557820575873</v>
      </c>
      <c r="AG11" s="1">
        <f t="shared" si="22"/>
        <v>43.334347050180966</v>
      </c>
      <c r="AH11" s="1">
        <f t="shared" si="23"/>
        <v>-0.83133951505912407</v>
      </c>
      <c r="AI11" s="1">
        <f t="shared" si="24"/>
        <v>1.9115238988117911</v>
      </c>
      <c r="AJ11" s="1">
        <f t="shared" si="25"/>
        <v>1</v>
      </c>
      <c r="AK11" s="1" t="s">
        <v>34</v>
      </c>
      <c r="AM11" s="1">
        <f t="shared" si="26"/>
        <v>293.86648603389534</v>
      </c>
      <c r="AN11" s="1">
        <f t="shared" si="1"/>
        <v>566.72986388943514</v>
      </c>
      <c r="AO11" s="1">
        <f t="shared" si="27"/>
        <v>124.63475610740252</v>
      </c>
      <c r="AP11" s="1">
        <f t="shared" si="28"/>
        <v>3444.4033148855465</v>
      </c>
      <c r="AQ11" s="1">
        <f t="shared" si="29"/>
        <v>3569.0380709929491</v>
      </c>
      <c r="AR11" s="1">
        <f t="shared" si="30"/>
        <v>3002.3082071035142</v>
      </c>
      <c r="AT11" s="1">
        <f t="shared" si="31"/>
        <v>318.22080279716329</v>
      </c>
      <c r="AU11" s="1">
        <f t="shared" si="32"/>
        <v>613.69785541050646</v>
      </c>
      <c r="AV11" s="1">
        <f>AQ11-AU11</f>
        <v>2955.3402155824424</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f>-17.5/50</f>
        <v>-0.35</v>
      </c>
      <c r="T12" s="1">
        <f t="shared" si="12"/>
        <v>-118.5812</v>
      </c>
      <c r="U12" s="1">
        <f t="shared" si="13"/>
        <v>23.697000000000006</v>
      </c>
      <c r="X12" s="1">
        <f t="shared" si="0"/>
        <v>76.245517969517394</v>
      </c>
      <c r="Y12" s="1">
        <f t="shared" si="14"/>
        <v>51.705240000000018</v>
      </c>
      <c r="Z12" s="1">
        <f t="shared" si="15"/>
        <v>370.39149999999995</v>
      </c>
      <c r="AA12" s="1">
        <f t="shared" si="16"/>
        <v>76.839540000000014</v>
      </c>
      <c r="AB12" s="1">
        <f t="shared" si="17"/>
        <v>334.98962399999999</v>
      </c>
      <c r="AC12" s="1">
        <f t="shared" si="18"/>
        <v>6.156693796893312</v>
      </c>
      <c r="AD12" s="1">
        <f t="shared" si="19"/>
        <v>10.66043284245724</v>
      </c>
      <c r="AE12" s="1">
        <f t="shared" si="20"/>
        <v>35.794732842457236</v>
      </c>
      <c r="AF12" s="1">
        <f t="shared" si="21"/>
        <v>2.1108697615050205</v>
      </c>
      <c r="AG12" s="1">
        <f t="shared" si="22"/>
        <v>41.631281854517255</v>
      </c>
      <c r="AH12" s="1">
        <f t="shared" si="23"/>
        <v>8.3657529221890545</v>
      </c>
      <c r="AI12" s="1">
        <f t="shared" si="24"/>
        <v>6.1286969201057158</v>
      </c>
      <c r="AJ12" s="1">
        <f t="shared" si="25"/>
        <v>1</v>
      </c>
      <c r="AK12" s="1" t="s">
        <v>37</v>
      </c>
      <c r="AM12" s="1">
        <f t="shared" si="26"/>
        <v>294.48348342669124</v>
      </c>
      <c r="AN12" s="1">
        <f t="shared" si="1"/>
        <v>1813.0446357006444</v>
      </c>
      <c r="AO12" s="1">
        <f t="shared" si="27"/>
        <v>627.47307710703319</v>
      </c>
      <c r="AP12" s="1">
        <f t="shared" si="28"/>
        <v>4424.4437477247702</v>
      </c>
      <c r="AQ12" s="1">
        <f t="shared" si="29"/>
        <v>5051.9168248318038</v>
      </c>
      <c r="AR12" s="1">
        <f t="shared" si="30"/>
        <v>3238.8721891311593</v>
      </c>
      <c r="AT12" s="1">
        <f t="shared" si="31"/>
        <v>319.03353443998759</v>
      </c>
      <c r="AU12" s="1">
        <f t="shared" si="32"/>
        <v>1964.1917824876205</v>
      </c>
      <c r="AV12" s="1">
        <f t="shared" si="33"/>
        <v>3087.7250423441833</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58.135419999999996</v>
      </c>
      <c r="Z13" s="1">
        <f t="shared" si="15"/>
        <v>370.15658999999999</v>
      </c>
      <c r="AA13" s="1">
        <f t="shared" si="16"/>
        <v>82.648086000000006</v>
      </c>
      <c r="AB13" s="1">
        <f t="shared" si="17"/>
        <v>334.32023199999998</v>
      </c>
      <c r="AC13" s="1">
        <f t="shared" si="18"/>
        <v>10.457157226361314</v>
      </c>
      <c r="AD13" s="1">
        <f t="shared" si="19"/>
        <v>19.418493337982376</v>
      </c>
      <c r="AE13" s="1">
        <f t="shared" si="20"/>
        <v>43.931159337982386</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295.45353960993225</v>
      </c>
      <c r="AN13" s="1">
        <f t="shared" si="1"/>
        <v>3089.6041167860317</v>
      </c>
      <c r="AO13" s="1">
        <f t="shared" si="27"/>
        <v>1142.9725178736426</v>
      </c>
      <c r="AP13" s="1">
        <f t="shared" si="28"/>
        <v>5430.154881130652</v>
      </c>
      <c r="AQ13" s="1">
        <f t="shared" si="29"/>
        <v>6573.1273990042946</v>
      </c>
      <c r="AR13" s="1">
        <f t="shared" si="30"/>
        <v>3483.5232822182629</v>
      </c>
      <c r="AT13" s="1">
        <f t="shared" si="31"/>
        <v>320.31132809785845</v>
      </c>
      <c r="AU13" s="1">
        <f t="shared" si="32"/>
        <v>3349.5459193039105</v>
      </c>
      <c r="AV13" s="1">
        <f t="shared" si="33"/>
        <v>3223.5814797003841</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f>-366/50</f>
        <v>-7.32</v>
      </c>
      <c r="T14" s="1">
        <f t="shared" si="12"/>
        <v>-117.8176</v>
      </c>
      <c r="U14" s="1">
        <f t="shared" si="13"/>
        <v>29.216200000000001</v>
      </c>
      <c r="X14" s="1">
        <f t="shared" si="0"/>
        <v>76.682230094070675</v>
      </c>
      <c r="Y14" s="1">
        <f t="shared" si="14"/>
        <v>64.472920000000016</v>
      </c>
      <c r="Z14" s="1">
        <f t="shared" si="15"/>
        <v>369.76216000000005</v>
      </c>
      <c r="AA14" s="1">
        <f t="shared" si="16"/>
        <v>88.356504000000001</v>
      </c>
      <c r="AB14" s="1">
        <f t="shared" si="17"/>
        <v>333.50355200000001</v>
      </c>
      <c r="AC14" s="1">
        <f t="shared" si="18"/>
        <v>14.7463117178325</v>
      </c>
      <c r="AD14" s="1">
        <f t="shared" si="19"/>
        <v>28.334621038542252</v>
      </c>
      <c r="AE14" s="1">
        <f t="shared" si="20"/>
        <v>52.218205038542237</v>
      </c>
      <c r="AF14" s="1">
        <f t="shared" si="21"/>
        <v>2.0126064270459851</v>
      </c>
      <c r="AG14" s="1">
        <f t="shared" si="22"/>
        <v>36.473638952770102</v>
      </c>
      <c r="AH14" s="1">
        <f t="shared" si="23"/>
        <v>25.706616912517212</v>
      </c>
      <c r="AI14" s="1">
        <f t="shared" si="24"/>
        <v>14.742498308282444</v>
      </c>
      <c r="AJ14" s="1">
        <f t="shared" si="25"/>
        <v>1</v>
      </c>
      <c r="AK14" s="1">
        <f>(AL16+AL14*AK16)</f>
        <v>339.2</v>
      </c>
      <c r="AL14" s="4">
        <f>'Federstärke 60 GR'!I31</f>
        <v>36</v>
      </c>
      <c r="AM14" s="1">
        <f t="shared" si="26"/>
        <v>296.82757942644344</v>
      </c>
      <c r="AN14" s="1">
        <f t="shared" si="1"/>
        <v>4377.1120126720198</v>
      </c>
      <c r="AO14" s="1">
        <f t="shared" si="27"/>
        <v>1667.7757943285969</v>
      </c>
      <c r="AP14" s="1">
        <f t="shared" si="28"/>
        <v>6454.4834519940532</v>
      </c>
      <c r="AQ14" s="1">
        <f t="shared" si="29"/>
        <v>8122.2592463226501</v>
      </c>
      <c r="AR14" s="1">
        <f t="shared" si="30"/>
        <v>3745.1472336506304</v>
      </c>
      <c r="AT14" s="1">
        <f t="shared" si="31"/>
        <v>322.1212638454291</v>
      </c>
      <c r="AU14" s="1">
        <f t="shared" si="32"/>
        <v>4750.1005676068653</v>
      </c>
      <c r="AV14" s="1">
        <f t="shared" si="33"/>
        <v>3372.1586787157848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70.723389999999995</v>
      </c>
      <c r="Z15" s="1">
        <f t="shared" si="15"/>
        <v>369.21153000000004</v>
      </c>
      <c r="AA15" s="1">
        <f t="shared" si="16"/>
        <v>93.971062000000003</v>
      </c>
      <c r="AB15" s="1">
        <f t="shared" si="17"/>
        <v>332.54229400000003</v>
      </c>
      <c r="AC15" s="1">
        <f t="shared" si="18"/>
        <v>18.882981912282986</v>
      </c>
      <c r="AD15" s="1">
        <f t="shared" si="19"/>
        <v>37.393183831532312</v>
      </c>
      <c r="AE15" s="1">
        <f t="shared" si="20"/>
        <v>60.640855831532321</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298.58964302152543</v>
      </c>
      <c r="AN15" s="1">
        <f t="shared" si="1"/>
        <v>5638.262828370498</v>
      </c>
      <c r="AO15" s="1">
        <f t="shared" si="27"/>
        <v>2200.9628003239918</v>
      </c>
      <c r="AP15" s="1">
        <f t="shared" si="28"/>
        <v>7495.5736259123851</v>
      </c>
      <c r="AQ15" s="1">
        <f t="shared" si="29"/>
        <v>9696.5364262363764</v>
      </c>
      <c r="AR15" s="1">
        <f t="shared" si="30"/>
        <v>4058.2735978658784</v>
      </c>
      <c r="AT15" s="1">
        <f t="shared" si="31"/>
        <v>324.44231877550368</v>
      </c>
      <c r="AU15" s="1">
        <f t="shared" si="32"/>
        <v>6126.4384370169864</v>
      </c>
      <c r="AV15" s="1">
        <f t="shared" si="33"/>
        <v>3570.09798921939</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76.905470000000008</v>
      </c>
      <c r="Z16" s="1">
        <f t="shared" si="15"/>
        <v>368.50340000000006</v>
      </c>
      <c r="AA16" s="1">
        <f t="shared" si="16"/>
        <v>99.509180000000001</v>
      </c>
      <c r="AB16" s="1">
        <f t="shared" si="17"/>
        <v>331.433922</v>
      </c>
      <c r="AC16" s="1">
        <f t="shared" si="18"/>
        <v>22.956688615896635</v>
      </c>
      <c r="AD16" s="1">
        <f t="shared" si="19"/>
        <v>46.351006061805087</v>
      </c>
      <c r="AE16" s="1">
        <f t="shared" si="20"/>
        <v>68.954716061805073</v>
      </c>
      <c r="AF16" s="1">
        <f t="shared" si="21"/>
        <v>1.8965219402512459</v>
      </c>
      <c r="AG16" s="1">
        <f t="shared" si="22"/>
        <v>29.496165899673841</v>
      </c>
      <c r="AH16" s="1">
        <f t="shared" si="23"/>
        <v>41.296238543786572</v>
      </c>
      <c r="AI16" s="1">
        <f t="shared" si="24"/>
        <v>22.932281994361148</v>
      </c>
      <c r="AJ16" s="1">
        <f t="shared" si="25"/>
        <v>1</v>
      </c>
      <c r="AK16" s="1">
        <f>'Federstärke 60 GR'!H31</f>
        <v>7.2</v>
      </c>
      <c r="AL16" s="1">
        <f>'Federstärke 60 GR'!G31</f>
        <v>80</v>
      </c>
      <c r="AM16" s="1">
        <f t="shared" si="26"/>
        <v>300.72428078687255</v>
      </c>
      <c r="AN16" s="1">
        <f t="shared" si="1"/>
        <v>6903.6336732637001</v>
      </c>
      <c r="AO16" s="1">
        <f t="shared" si="27"/>
        <v>2728.2202167978476</v>
      </c>
      <c r="AP16" s="1">
        <f t="shared" si="28"/>
        <v>8523.2166335354796</v>
      </c>
      <c r="AQ16" s="1">
        <f t="shared" si="29"/>
        <v>11251.436850333328</v>
      </c>
      <c r="AR16" s="1">
        <f t="shared" si="30"/>
        <v>4347.803177069628</v>
      </c>
      <c r="AT16" s="1">
        <f t="shared" si="31"/>
        <v>327.25414209618896</v>
      </c>
      <c r="AU16" s="1">
        <f t="shared" si="32"/>
        <v>7512.6714383646004</v>
      </c>
      <c r="AV16" s="1">
        <f t="shared" si="33"/>
        <v>3738.7654119687277</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83.010169999999988</v>
      </c>
      <c r="Z17" s="1">
        <f t="shared" si="15"/>
        <v>367.64438999999999</v>
      </c>
      <c r="AA17" s="1">
        <f t="shared" si="16"/>
        <v>104.963706</v>
      </c>
      <c r="AB17" s="1">
        <f t="shared" si="17"/>
        <v>330.18568199999999</v>
      </c>
      <c r="AC17" s="1">
        <f t="shared" si="18"/>
        <v>26.95109187200061</v>
      </c>
      <c r="AD17" s="1">
        <f t="shared" si="19"/>
        <v>55.393833580159978</v>
      </c>
      <c r="AE17" s="1">
        <f t="shared" si="20"/>
        <v>77.347369580159992</v>
      </c>
      <c r="AF17" s="1">
        <f t="shared" si="21"/>
        <v>1.8335914379116656</v>
      </c>
      <c r="AG17" s="1">
        <f t="shared" si="22"/>
        <v>25.490003170219822</v>
      </c>
      <c r="AH17" s="1">
        <f t="shared" si="23"/>
        <v>48.369019076241671</v>
      </c>
      <c r="AI17" s="1">
        <f t="shared" si="24"/>
        <v>26.867081345106637</v>
      </c>
      <c r="AJ17" s="1">
        <f t="shared" si="25"/>
        <v>1</v>
      </c>
      <c r="AL17" s="1" t="s">
        <v>46</v>
      </c>
      <c r="AM17" s="1">
        <f t="shared" si="26"/>
        <v>303.21453413783598</v>
      </c>
      <c r="AN17" s="1">
        <f t="shared" si="1"/>
        <v>8171.9627664746831</v>
      </c>
      <c r="AO17" s="1">
        <f t="shared" si="27"/>
        <v>3260.4810445282164</v>
      </c>
      <c r="AP17" s="1">
        <f t="shared" si="28"/>
        <v>9560.5989643252578</v>
      </c>
      <c r="AQ17" s="1">
        <f t="shared" si="29"/>
        <v>12821.080008853474</v>
      </c>
      <c r="AR17" s="1">
        <f t="shared" si="30"/>
        <v>4649.1172423787912</v>
      </c>
      <c r="AT17" s="1">
        <f t="shared" si="31"/>
        <v>330.5343953364922</v>
      </c>
      <c r="AU17" s="1">
        <f t="shared" si="32"/>
        <v>8908.2628555699721</v>
      </c>
      <c r="AV17" s="1">
        <f t="shared" si="33"/>
        <v>3912.8171532835022</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89.043190000000024</v>
      </c>
      <c r="Z18" s="1">
        <f t="shared" si="15"/>
        <v>366.61985999999996</v>
      </c>
      <c r="AA18" s="1">
        <f t="shared" si="16"/>
        <v>110.33910400000002</v>
      </c>
      <c r="AB18" s="1">
        <f t="shared" si="17"/>
        <v>328.784154</v>
      </c>
      <c r="AC18" s="1">
        <f t="shared" si="18"/>
        <v>30.760732670203716</v>
      </c>
      <c r="AD18" s="1">
        <f t="shared" si="19"/>
        <v>64.263938168494121</v>
      </c>
      <c r="AE18" s="1">
        <f t="shared" si="20"/>
        <v>85.559852168494103</v>
      </c>
      <c r="AF18" s="1">
        <f t="shared" si="21"/>
        <v>1.7700917453360698</v>
      </c>
      <c r="AG18" s="1">
        <f t="shared" si="22"/>
        <v>21.380230282836834</v>
      </c>
      <c r="AH18" s="1">
        <f t="shared" si="23"/>
        <v>54.959243854068127</v>
      </c>
      <c r="AI18" s="1">
        <f t="shared" si="24"/>
        <v>30.572362141637363</v>
      </c>
      <c r="AJ18" s="1">
        <f t="shared" si="25"/>
        <v>1</v>
      </c>
      <c r="AK18" s="1" t="s">
        <v>47</v>
      </c>
      <c r="AL18" s="4" t="str">
        <f>'Federstärke 60 GR'!A22</f>
        <v>Feder</v>
      </c>
      <c r="AM18" s="1">
        <f t="shared" si="26"/>
        <v>306.07704861098802</v>
      </c>
      <c r="AN18" s="1">
        <f t="shared" si="1"/>
        <v>9415.1542688075497</v>
      </c>
      <c r="AO18" s="1">
        <f t="shared" si="27"/>
        <v>3782.5754005975641</v>
      </c>
      <c r="AP18" s="1">
        <f t="shared" si="28"/>
        <v>10575.711087138885</v>
      </c>
      <c r="AQ18" s="1">
        <f t="shared" si="29"/>
        <v>14358.286487736448</v>
      </c>
      <c r="AR18" s="1">
        <f t="shared" si="30"/>
        <v>4943.1322189288985</v>
      </c>
      <c r="AT18" s="1">
        <f t="shared" si="31"/>
        <v>334.30500460897417</v>
      </c>
      <c r="AU18" s="1">
        <f t="shared" si="32"/>
        <v>10283.466877087876</v>
      </c>
      <c r="AV18" s="1">
        <f t="shared" si="33"/>
        <v>4074.8196106485721</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95.008480000000006</v>
      </c>
      <c r="Z19" s="1">
        <f t="shared" si="15"/>
        <v>365.45177000000001</v>
      </c>
      <c r="AA19" s="1">
        <f t="shared" si="16"/>
        <v>115.641178</v>
      </c>
      <c r="AB19" s="1">
        <f t="shared" si="17"/>
        <v>327.24946800000004</v>
      </c>
      <c r="AC19" s="1">
        <f t="shared" si="18"/>
        <v>34.513402433450523</v>
      </c>
      <c r="AD19" s="1">
        <f t="shared" si="19"/>
        <v>73.088963495173161</v>
      </c>
      <c r="AE19" s="1">
        <f t="shared" si="20"/>
        <v>93.721661495173151</v>
      </c>
      <c r="AF19" s="1">
        <f t="shared" si="21"/>
        <v>1.7047043281169609</v>
      </c>
      <c r="AG19" s="1">
        <f t="shared" si="22"/>
        <v>17.057900676788421</v>
      </c>
      <c r="AH19" s="1">
        <f t="shared" si="23"/>
        <v>61.05767929285274</v>
      </c>
      <c r="AI19" s="1">
        <f t="shared" si="24"/>
        <v>34.169279171119115</v>
      </c>
      <c r="AJ19" s="1">
        <f t="shared" si="25"/>
        <v>1</v>
      </c>
      <c r="AK19" s="1" t="s">
        <v>35</v>
      </c>
      <c r="AM19" s="1">
        <f t="shared" si="26"/>
        <v>309.26186145111683</v>
      </c>
      <c r="AN19" s="1">
        <f t="shared" si="1"/>
        <v>10673.679081580414</v>
      </c>
      <c r="AO19" s="1">
        <f t="shared" si="27"/>
        <v>4302.0163913258921</v>
      </c>
      <c r="AP19" s="1">
        <f t="shared" si="28"/>
        <v>11584.559690772374</v>
      </c>
      <c r="AQ19" s="1">
        <f t="shared" si="29"/>
        <v>15886.576082098265</v>
      </c>
      <c r="AR19" s="1">
        <f t="shared" si="30"/>
        <v>5212.8970005178508</v>
      </c>
      <c r="AT19" s="1">
        <f t="shared" si="31"/>
        <v>338.50015713614584</v>
      </c>
      <c r="AU19" s="1">
        <f t="shared" si="32"/>
        <v>11682.792147026041</v>
      </c>
      <c r="AV19" s="1">
        <f t="shared" si="33"/>
        <v>4203.7839350722243</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-((645.5+65)-AL8/2)/50</f>
        <v>-6.71</v>
      </c>
      <c r="T20" s="1">
        <f t="shared" si="12"/>
        <v>-115.9816</v>
      </c>
      <c r="U20" s="1">
        <f t="shared" si="13"/>
        <v>44.497199999999999</v>
      </c>
      <c r="X20" s="1">
        <f t="shared" si="0"/>
        <v>79.657106314502784</v>
      </c>
      <c r="Y20" s="1">
        <f t="shared" si="14"/>
        <v>100.90377000000001</v>
      </c>
      <c r="Z20" s="1">
        <f t="shared" si="15"/>
        <v>364.12081000000001</v>
      </c>
      <c r="AA20" s="1">
        <f t="shared" si="16"/>
        <v>120.86641399999999</v>
      </c>
      <c r="AB20" s="1">
        <f t="shared" si="17"/>
        <v>325.56476199999997</v>
      </c>
      <c r="AC20" s="1">
        <f t="shared" si="18"/>
        <v>38.096236049189962</v>
      </c>
      <c r="AD20" s="1">
        <f t="shared" si="19"/>
        <v>81.786540187426212</v>
      </c>
      <c r="AE20" s="1">
        <f t="shared" si="20"/>
        <v>101.7491841874262</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312.79552502723482</v>
      </c>
      <c r="AN20" s="1">
        <f t="shared" si="1"/>
        <v>11916.332156567843</v>
      </c>
      <c r="AO20" s="1">
        <f t="shared" si="27"/>
        <v>4813.9557554319072</v>
      </c>
      <c r="AP20" s="1">
        <f t="shared" si="28"/>
        <v>12576.809660671004</v>
      </c>
      <c r="AQ20" s="1">
        <f t="shared" si="29"/>
        <v>17390.765416102913</v>
      </c>
      <c r="AR20" s="1">
        <f t="shared" si="30"/>
        <v>5474.4332595350697</v>
      </c>
      <c r="AT20" s="1">
        <f t="shared" si="31"/>
        <v>343.15482867437231</v>
      </c>
      <c r="AU20" s="1">
        <f t="shared" si="32"/>
        <v>13072.907354598228</v>
      </c>
      <c r="AV20" s="1">
        <f t="shared" si="33"/>
        <v>4317.8580615046849</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106.73335999999999</v>
      </c>
      <c r="Z21" s="1">
        <f t="shared" si="15"/>
        <v>362.64161999999999</v>
      </c>
      <c r="AA21" s="1">
        <f t="shared" si="16"/>
        <v>126.02034799999998</v>
      </c>
      <c r="AB21" s="1">
        <f t="shared" si="17"/>
        <v>323.74345599999998</v>
      </c>
      <c r="AC21" s="1">
        <f t="shared" si="18"/>
        <v>41.344042347069497</v>
      </c>
      <c r="AD21" s="1">
        <f t="shared" si="19"/>
        <v>90.324969742381782</v>
      </c>
      <c r="AE21" s="1">
        <f t="shared" si="20"/>
        <v>109.61195774238178</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316.64284244861381</v>
      </c>
      <c r="AN21" s="1">
        <f t="shared" si="1"/>
        <v>13091.295087091943</v>
      </c>
      <c r="AO21" s="1">
        <f t="shared" si="27"/>
        <v>5316.5277190365914</v>
      </c>
      <c r="AP21" s="1">
        <f t="shared" si="28"/>
        <v>13548.695648704845</v>
      </c>
      <c r="AQ21" s="1">
        <f t="shared" si="29"/>
        <v>18865.223367741437</v>
      </c>
      <c r="AR21" s="1">
        <f t="shared" si="30"/>
        <v>5773.9282806494939</v>
      </c>
      <c r="AS21" s="1"/>
      <c r="AT21" s="1">
        <f t="shared" si="31"/>
        <v>348.22265658556501</v>
      </c>
      <c r="AU21" s="1">
        <f t="shared" si="32"/>
        <v>14396.932260082638</v>
      </c>
      <c r="AV21" s="1">
        <f t="shared" si="33"/>
        <v>4468.2911076587989</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112.50557000000001</v>
      </c>
      <c r="Z22" s="1">
        <f t="shared" si="15"/>
        <v>361.01655</v>
      </c>
      <c r="AA22" s="1">
        <f t="shared" si="16"/>
        <v>131.11069000000001</v>
      </c>
      <c r="AB22" s="1">
        <f t="shared" si="17"/>
        <v>321.78728199999995</v>
      </c>
      <c r="AC22" s="1">
        <f t="shared" si="18"/>
        <v>44.552480446388628</v>
      </c>
      <c r="AD22" s="1">
        <f t="shared" si="19"/>
        <v>98.652260000341442</v>
      </c>
      <c r="AE22" s="1">
        <f t="shared" si="20"/>
        <v>117.25738000034144</v>
      </c>
      <c r="AF22" s="1">
        <f t="shared" si="21"/>
        <v>1.5081860629728174</v>
      </c>
      <c r="AG22" s="1">
        <f t="shared" si="22"/>
        <v>3.8633407621896225</v>
      </c>
      <c r="AH22" s="1">
        <f t="shared" si="23"/>
        <v>76.596445415790399</v>
      </c>
      <c r="AI22" s="1">
        <f t="shared" si="24"/>
        <v>43.418015023262697</v>
      </c>
      <c r="AJ22" s="1">
        <f t="shared" si="25"/>
        <v>1</v>
      </c>
      <c r="AK22" s="1">
        <v>2.7</v>
      </c>
      <c r="AM22" s="1">
        <f t="shared" si="26"/>
        <v>320.7799701836164</v>
      </c>
      <c r="AN22" s="1">
        <f t="shared" si="1"/>
        <v>14291.543349198697</v>
      </c>
      <c r="AO22" s="1">
        <f t="shared" si="27"/>
        <v>5806.6720236200972</v>
      </c>
      <c r="AP22" s="1">
        <f t="shared" si="28"/>
        <v>14493.715712322208</v>
      </c>
      <c r="AQ22" s="1">
        <f t="shared" si="29"/>
        <v>20300.387735942306</v>
      </c>
      <c r="AR22" s="1">
        <f t="shared" si="30"/>
        <v>6008.844386743609</v>
      </c>
      <c r="AT22" s="1">
        <f t="shared" si="31"/>
        <v>353.67223329350946</v>
      </c>
      <c r="AU22" s="1">
        <f t="shared" si="32"/>
        <v>15756.975258239678</v>
      </c>
      <c r="AV22" s="1">
        <f t="shared" si="33"/>
        <v>4543.4124777026282</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118.21176</v>
      </c>
      <c r="Z23" s="1">
        <f t="shared" si="15"/>
        <v>359.24790000000007</v>
      </c>
      <c r="AA23" s="1">
        <f t="shared" si="16"/>
        <v>136.13002</v>
      </c>
      <c r="AB23" s="1">
        <f t="shared" si="17"/>
        <v>319.69977600000004</v>
      </c>
      <c r="AC23" s="1">
        <f t="shared" si="18"/>
        <v>47.647197533175252</v>
      </c>
      <c r="AD23" s="1">
        <f t="shared" si="19"/>
        <v>106.91462626873221</v>
      </c>
      <c r="AE23" s="1">
        <f t="shared" si="20"/>
        <v>124.83288626873221</v>
      </c>
      <c r="AF23" s="1">
        <f t="shared" si="21"/>
        <v>1.4426383680132306</v>
      </c>
      <c r="AG23" s="1">
        <f t="shared" si="22"/>
        <v>-0.58776309617222466</v>
      </c>
      <c r="AH23" s="1">
        <f t="shared" si="23"/>
        <v>80.902184072398512</v>
      </c>
      <c r="AI23" s="1">
        <f t="shared" si="24"/>
        <v>46.141138479306385</v>
      </c>
      <c r="AJ23" s="1">
        <f t="shared" si="25"/>
        <v>1</v>
      </c>
      <c r="AM23" s="1">
        <f t="shared" si="26"/>
        <v>325.2055197313469</v>
      </c>
      <c r="AN23" s="1">
        <f t="shared" si="1"/>
        <v>15495.131637518407</v>
      </c>
      <c r="AO23" s="1">
        <f t="shared" si="27"/>
        <v>6292.9949021775774</v>
      </c>
      <c r="AP23" s="1">
        <f t="shared" si="28"/>
        <v>15430.093740132916</v>
      </c>
      <c r="AQ23" s="1">
        <f t="shared" si="29"/>
        <v>21723.088642310493</v>
      </c>
      <c r="AR23" s="1">
        <f t="shared" si="30"/>
        <v>6227.9570047920861</v>
      </c>
      <c r="AT23" s="1">
        <f t="shared" si="31"/>
        <v>359.50172981379296</v>
      </c>
      <c r="AU23" s="1">
        <f t="shared" si="32"/>
        <v>17129.249933955991</v>
      </c>
      <c r="AV23" s="1">
        <f t="shared" si="33"/>
        <v>4593.8387083545022</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123.86060000000001</v>
      </c>
      <c r="Z24" s="1">
        <f t="shared" si="15"/>
        <v>357.33070000000004</v>
      </c>
      <c r="AA24" s="1">
        <f t="shared" si="16"/>
        <v>141.08578</v>
      </c>
      <c r="AB24" s="1">
        <f t="shared" si="17"/>
        <v>317.47595999999999</v>
      </c>
      <c r="AC24" s="1">
        <f t="shared" si="18"/>
        <v>50.650849537725847</v>
      </c>
      <c r="AD24" s="1">
        <f t="shared" si="19"/>
        <v>114.97899870670935</v>
      </c>
      <c r="AE24" s="1">
        <f t="shared" si="20"/>
        <v>132.20417870670934</v>
      </c>
      <c r="AF24" s="1">
        <f t="shared" si="21"/>
        <v>1.378144598530697</v>
      </c>
      <c r="AG24" s="1">
        <f t="shared" si="22"/>
        <v>-4.9656569430887885</v>
      </c>
      <c r="AH24" s="1">
        <f t="shared" si="23"/>
        <v>84.822597012121761</v>
      </c>
      <c r="AI24" s="1">
        <f t="shared" si="24"/>
        <v>48.721268438212526</v>
      </c>
      <c r="AJ24" s="1">
        <f t="shared" si="25"/>
        <v>1</v>
      </c>
      <c r="AK24" s="1" t="s">
        <v>48</v>
      </c>
      <c r="AM24" s="1">
        <f t="shared" si="26"/>
        <v>329.91267085999482</v>
      </c>
      <c r="AN24" s="1">
        <f t="shared" si="1"/>
        <v>16710.357052318868</v>
      </c>
      <c r="AO24" s="1">
        <f t="shared" si="27"/>
        <v>6767.6638638769118</v>
      </c>
      <c r="AP24" s="1">
        <f t="shared" si="28"/>
        <v>16341.229713221517</v>
      </c>
      <c r="AQ24" s="1">
        <f t="shared" si="29"/>
        <v>23108.893577098428</v>
      </c>
      <c r="AR24" s="1">
        <f t="shared" si="30"/>
        <v>6398.5365247795598</v>
      </c>
      <c r="AT24" s="1">
        <f t="shared" si="31"/>
        <v>365.70216228640493</v>
      </c>
      <c r="AU24" s="1">
        <f t="shared" si="32"/>
        <v>18523.125197589696</v>
      </c>
      <c r="AV24" s="1">
        <f t="shared" si="33"/>
        <v>4585.7683795087323</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129.45374000000001</v>
      </c>
      <c r="Z25" s="1">
        <f t="shared" si="15"/>
        <v>355.27527000000003</v>
      </c>
      <c r="AA25" s="1">
        <f t="shared" si="16"/>
        <v>145.98023799999999</v>
      </c>
      <c r="AB25" s="1">
        <f t="shared" si="17"/>
        <v>315.12554399999999</v>
      </c>
      <c r="AC25" s="1">
        <f t="shared" si="18"/>
        <v>53.359874672889738</v>
      </c>
      <c r="AD25" s="1">
        <f t="shared" si="19"/>
        <v>122.88365250971876</v>
      </c>
      <c r="AE25" s="1">
        <f t="shared" si="20"/>
        <v>139.41015050971873</v>
      </c>
      <c r="AF25" s="1">
        <f t="shared" si="21"/>
        <v>1.3152235988706549</v>
      </c>
      <c r="AG25" s="1">
        <f t="shared" si="22"/>
        <v>-9.2313196164826223</v>
      </c>
      <c r="AH25" s="1">
        <f t="shared" si="23"/>
        <v>88.393520294824441</v>
      </c>
      <c r="AI25" s="1">
        <f t="shared" si="24"/>
        <v>50.966574914867607</v>
      </c>
      <c r="AJ25" s="1">
        <f t="shared" si="25"/>
        <v>1</v>
      </c>
      <c r="AK25" s="1" t="s">
        <v>35</v>
      </c>
      <c r="AM25" s="1">
        <f t="shared" si="26"/>
        <v>334.87501890700605</v>
      </c>
      <c r="AN25" s="1">
        <f t="shared" si="1"/>
        <v>17868.889039959424</v>
      </c>
      <c r="AO25" s="1">
        <f t="shared" si="27"/>
        <v>7232.9317867220461</v>
      </c>
      <c r="AP25" s="1">
        <f t="shared" si="28"/>
        <v>17231.931063904296</v>
      </c>
      <c r="AQ25" s="1">
        <f t="shared" si="29"/>
        <v>24464.862850626341</v>
      </c>
      <c r="AR25" s="1">
        <f t="shared" si="30"/>
        <v>6595.9738106669174</v>
      </c>
      <c r="AT25" s="1">
        <f t="shared" si="31"/>
        <v>372.23874951935602</v>
      </c>
      <c r="AU25" s="1">
        <f t="shared" si="32"/>
        <v>19862.613022746031</v>
      </c>
      <c r="AV25" s="1">
        <f t="shared" si="33"/>
        <v>4602.2498278803105</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134.98053999999999</v>
      </c>
      <c r="Z26" s="1">
        <f t="shared" si="15"/>
        <v>353.08190999999999</v>
      </c>
      <c r="AA26" s="1">
        <f t="shared" si="16"/>
        <v>150.80397399999998</v>
      </c>
      <c r="AB26" s="1">
        <f t="shared" si="17"/>
        <v>312.65006399999999</v>
      </c>
      <c r="AC26" s="1">
        <f t="shared" si="18"/>
        <v>55.859347088261046</v>
      </c>
      <c r="AD26" s="1">
        <f t="shared" si="19"/>
        <v>130.52942577227657</v>
      </c>
      <c r="AE26" s="1">
        <f t="shared" si="20"/>
        <v>146.35285977227656</v>
      </c>
      <c r="AF26" s="1">
        <f t="shared" si="21"/>
        <v>1.2549296461169923</v>
      </c>
      <c r="AG26" s="1">
        <f t="shared" si="22"/>
        <v>-13.291216596313589</v>
      </c>
      <c r="AH26" s="1">
        <f t="shared" si="23"/>
        <v>91.653009875991131</v>
      </c>
      <c r="AI26" s="1">
        <f t="shared" si="24"/>
        <v>52.966747625819394</v>
      </c>
      <c r="AJ26" s="1">
        <f t="shared" si="25"/>
        <v>1</v>
      </c>
      <c r="AK26" s="1">
        <v>40</v>
      </c>
      <c r="AM26" s="1">
        <f t="shared" si="26"/>
        <v>340.08098053324284</v>
      </c>
      <c r="AN26" s="1">
        <f t="shared" si="1"/>
        <v>18996.701529722559</v>
      </c>
      <c r="AO26" s="1">
        <f t="shared" si="27"/>
        <v>7682.9620009561986</v>
      </c>
      <c r="AP26" s="1">
        <f t="shared" si="28"/>
        <v>18090.091585012018</v>
      </c>
      <c r="AQ26" s="1">
        <f t="shared" si="29"/>
        <v>25773.053585968217</v>
      </c>
      <c r="AR26" s="1">
        <f t="shared" si="30"/>
        <v>6776.3520562456579</v>
      </c>
      <c r="AT26" s="1">
        <f t="shared" si="31"/>
        <v>379.09623351260149</v>
      </c>
      <c r="AU26" s="1">
        <f t="shared" si="32"/>
        <v>21176.068087632866</v>
      </c>
      <c r="AV26" s="1">
        <f t="shared" si="33"/>
        <v>4596.9854983353507</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140.44866999999999</v>
      </c>
      <c r="Z27" s="1">
        <f t="shared" si="15"/>
        <v>350.74765000000002</v>
      </c>
      <c r="AA27" s="1">
        <f t="shared" si="16"/>
        <v>155.56342999999998</v>
      </c>
      <c r="AB27" s="1">
        <f t="shared" si="17"/>
        <v>310.04654199999999</v>
      </c>
      <c r="AC27" s="1">
        <f t="shared" si="18"/>
        <v>58.411791783843817</v>
      </c>
      <c r="AD27" s="1">
        <f t="shared" si="19"/>
        <v>138.14776577914455</v>
      </c>
      <c r="AE27" s="1">
        <f t="shared" si="20"/>
        <v>153.26252577914454</v>
      </c>
      <c r="AF27" s="1">
        <f t="shared" si="21"/>
        <v>1.1935480861887537</v>
      </c>
      <c r="AG27" s="1">
        <f t="shared" si="22"/>
        <v>-17.440050092557414</v>
      </c>
      <c r="AH27" s="1">
        <f t="shared" si="23"/>
        <v>94.533410633922458</v>
      </c>
      <c r="AI27" s="1">
        <f t="shared" si="24"/>
        <v>54.974831897831855</v>
      </c>
      <c r="AJ27" s="1">
        <f t="shared" si="25"/>
        <v>1</v>
      </c>
      <c r="AK27" s="1" t="s">
        <v>36</v>
      </c>
      <c r="AM27" s="1">
        <f t="shared" si="26"/>
        <v>345.52794203552054</v>
      </c>
      <c r="AN27" s="1">
        <f t="shared" si="1"/>
        <v>20182.906205678883</v>
      </c>
      <c r="AO27" s="1">
        <f t="shared" si="27"/>
        <v>8131.3774937604485</v>
      </c>
      <c r="AP27" s="1">
        <f t="shared" si="28"/>
        <v>18944.167761456942</v>
      </c>
      <c r="AQ27" s="1">
        <f t="shared" si="29"/>
        <v>27075.545255217388</v>
      </c>
      <c r="AR27" s="1">
        <f t="shared" si="30"/>
        <v>6892.6390495385058</v>
      </c>
      <c r="AT27" s="1">
        <f t="shared" si="31"/>
        <v>386.27117140024302</v>
      </c>
      <c r="AU27" s="1">
        <f t="shared" si="32"/>
        <v>22562.791235932444</v>
      </c>
      <c r="AV27" s="1">
        <f t="shared" si="33"/>
        <v>4512.7540192849447</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145.86008000000001</v>
      </c>
      <c r="Z28" s="1">
        <f t="shared" si="15"/>
        <v>348.29445000000004</v>
      </c>
      <c r="AA28" s="1">
        <f t="shared" si="16"/>
        <v>160.26241000000002</v>
      </c>
      <c r="AB28" s="1">
        <f t="shared" si="17"/>
        <v>307.33510800000005</v>
      </c>
      <c r="AC28" s="1">
        <f t="shared" si="18"/>
        <v>60.617630350666808</v>
      </c>
      <c r="AD28" s="1">
        <f t="shared" si="19"/>
        <v>145.48593617818497</v>
      </c>
      <c r="AE28" s="1">
        <f t="shared" si="20"/>
        <v>159.88826617818498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351.16922561205337</v>
      </c>
      <c r="AN28" s="1">
        <f t="shared" si="1"/>
        <v>21287.046308681365</v>
      </c>
      <c r="AO28" s="1">
        <f t="shared" si="27"/>
        <v>8563.3022034479673</v>
      </c>
      <c r="AP28" s="1">
        <f t="shared" si="28"/>
        <v>19763.149029220735</v>
      </c>
      <c r="AQ28" s="1">
        <f t="shared" si="29"/>
        <v>28326.451232668704</v>
      </c>
      <c r="AR28" s="1">
        <f t="shared" si="30"/>
        <v>7039.4049239873384</v>
      </c>
      <c r="AT28" s="1">
        <f t="shared" si="31"/>
        <v>393.70207746617899</v>
      </c>
      <c r="AU28" s="1">
        <f t="shared" si="32"/>
        <v>23865.287000134427</v>
      </c>
      <c r="AV28" s="1">
        <f t="shared" si="33"/>
        <v>4461.1642325342764</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151.20814999999999</v>
      </c>
      <c r="Z29" s="1">
        <f t="shared" si="15"/>
        <v>345.71132000000006</v>
      </c>
      <c r="AA29" s="1">
        <f t="shared" si="16"/>
        <v>164.89366800000002</v>
      </c>
      <c r="AB29" s="1">
        <f t="shared" si="17"/>
        <v>304.50660999999997</v>
      </c>
      <c r="AC29" s="1">
        <f t="shared" si="18"/>
        <v>62.787804079907602</v>
      </c>
      <c r="AD29" s="1">
        <f t="shared" si="19"/>
        <v>152.66437927220264</v>
      </c>
      <c r="AE29" s="1">
        <f t="shared" si="20"/>
        <v>166.34989727220267</v>
      </c>
      <c r="AF29" s="1">
        <f t="shared" si="21"/>
        <v>1.0800272981609251</v>
      </c>
      <c r="AG29" s="1">
        <f t="shared" si="22"/>
        <v>-25.021216032478506</v>
      </c>
      <c r="AH29" s="1">
        <f t="shared" si="23"/>
        <v>99.57573250900279</v>
      </c>
      <c r="AI29" s="1">
        <f t="shared" si="24"/>
        <v>58.197935875466278</v>
      </c>
      <c r="AJ29" s="1">
        <f t="shared" si="25"/>
        <v>1</v>
      </c>
      <c r="AM29" s="1">
        <f t="shared" si="26"/>
        <v>357.0117149870095</v>
      </c>
      <c r="AN29" s="1">
        <f t="shared" si="1"/>
        <v>22415.981614836164</v>
      </c>
      <c r="AO29" s="1">
        <f t="shared" si="27"/>
        <v>8985.825363961847</v>
      </c>
      <c r="AP29" s="1">
        <f t="shared" si="28"/>
        <v>20561.845402227886</v>
      </c>
      <c r="AQ29" s="1">
        <f t="shared" si="29"/>
        <v>29547.670766189731</v>
      </c>
      <c r="AR29" s="1">
        <f t="shared" si="30"/>
        <v>7131.6891513535666</v>
      </c>
      <c r="AT29" s="1">
        <f t="shared" si="31"/>
        <v>401.39801920488708</v>
      </c>
      <c r="AU29" s="1">
        <f t="shared" si="32"/>
        <v>25202.900187899439</v>
      </c>
      <c r="AV29" s="1">
        <f t="shared" si="33"/>
        <v>4344.7705782902922</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156.49588</v>
      </c>
      <c r="Z30" s="1">
        <f t="shared" si="15"/>
        <v>343.00026000000003</v>
      </c>
      <c r="AA30" s="1">
        <f t="shared" si="16"/>
        <v>169.460204</v>
      </c>
      <c r="AB30" s="1">
        <f t="shared" si="17"/>
        <v>301.56304799999998</v>
      </c>
      <c r="AC30" s="1">
        <f t="shared" si="18"/>
        <v>64.701388232971397</v>
      </c>
      <c r="AD30" s="1">
        <f t="shared" si="19"/>
        <v>159.7398991521265</v>
      </c>
      <c r="AE30" s="1">
        <f t="shared" si="20"/>
        <v>172.7042231521265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363.05363190761767</v>
      </c>
      <c r="AN30" s="1">
        <f t="shared" si="1"/>
        <v>23490.073987445063</v>
      </c>
      <c r="AO30" s="1">
        <f t="shared" si="27"/>
        <v>9402.2904640941651</v>
      </c>
      <c r="AP30" s="1">
        <f t="shared" si="28"/>
        <v>21347.278206941752</v>
      </c>
      <c r="AQ30" s="1">
        <f t="shared" si="29"/>
        <v>30749.568671035915</v>
      </c>
      <c r="AR30" s="1">
        <f t="shared" si="30"/>
        <v>7259.4946835908522</v>
      </c>
      <c r="AT30" s="1">
        <f t="shared" si="31"/>
        <v>409.35665423645952</v>
      </c>
      <c r="AU30" s="1">
        <f t="shared" si="32"/>
        <v>26485.943811503403</v>
      </c>
      <c r="AV30" s="1">
        <f t="shared" si="33"/>
        <v>4263.6248595325123</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161.72227000000001</v>
      </c>
      <c r="Z31" s="1">
        <f t="shared" si="15"/>
        <v>340.16227000000003</v>
      </c>
      <c r="AA31" s="1">
        <f t="shared" si="16"/>
        <v>173.961018</v>
      </c>
      <c r="AB31" s="1">
        <f t="shared" si="17"/>
        <v>298.50542200000001</v>
      </c>
      <c r="AC31" s="1">
        <f t="shared" si="18"/>
        <v>66.597725497387941</v>
      </c>
      <c r="AD31" s="1">
        <f t="shared" si="19"/>
        <v>166.65267097107437</v>
      </c>
      <c r="AE31" s="1">
        <f t="shared" si="20"/>
        <v>178.89141897107436</v>
      </c>
      <c r="AF31" s="1">
        <f t="shared" si="21"/>
        <v>0.97231156781394135</v>
      </c>
      <c r="AG31" s="1">
        <f t="shared" si="22"/>
        <v>-32.134301305471737</v>
      </c>
      <c r="AH31" s="1">
        <f t="shared" si="23"/>
        <v>103.61285783662149</v>
      </c>
      <c r="AI31" s="1">
        <f t="shared" si="24"/>
        <v>60.788196617613274</v>
      </c>
      <c r="AJ31" s="1">
        <f t="shared" si="25"/>
        <v>1</v>
      </c>
      <c r="AK31" s="1" t="s">
        <v>35</v>
      </c>
      <c r="AM31" s="1">
        <f t="shared" si="26"/>
        <v>369.27282722046641</v>
      </c>
      <c r="AN31" s="1">
        <f t="shared" si="1"/>
        <v>24592.730380872988</v>
      </c>
      <c r="AO31" s="1">
        <f t="shared" si="27"/>
        <v>9809.1762133574375</v>
      </c>
      <c r="AP31" s="1">
        <f t="shared" si="28"/>
        <v>22112.05273333862</v>
      </c>
      <c r="AQ31" s="1">
        <f t="shared" si="29"/>
        <v>31921.228946696057</v>
      </c>
      <c r="AR31" s="1">
        <f t="shared" si="30"/>
        <v>7328.4985658230689</v>
      </c>
      <c r="AT31" s="1">
        <f t="shared" si="31"/>
        <v>417.54880688195573</v>
      </c>
      <c r="AU31" s="1">
        <f t="shared" si="32"/>
        <v>27807.800822486337</v>
      </c>
      <c r="AV31" s="1">
        <f t="shared" si="33"/>
        <v>4113.4281242097204</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166.88229999999999</v>
      </c>
      <c r="Z32" s="1">
        <f t="shared" si="15"/>
        <v>337.21364</v>
      </c>
      <c r="AA32" s="1">
        <f t="shared" si="16"/>
        <v>178.39293599999999</v>
      </c>
      <c r="AB32" s="1">
        <f t="shared" si="17"/>
        <v>295.34942000000001</v>
      </c>
      <c r="AC32" s="1">
        <f>AJ32*((AG32-Q32)^2+(AH32-R32)^2)^0.5</f>
        <v>68.314156786360883</v>
      </c>
      <c r="AD32" s="1">
        <f t="shared" si="19"/>
        <v>173.33713990046479</v>
      </c>
      <c r="AE32" s="1">
        <f t="shared" si="20"/>
        <v>184.8477759004648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375.64050925129499</v>
      </c>
      <c r="AN32" s="1">
        <f t="shared" si="1"/>
        <v>25661.564644301412</v>
      </c>
      <c r="AO32" s="1">
        <f t="shared" si="27"/>
        <v>10202.624054541358</v>
      </c>
      <c r="AP32" s="1">
        <f t="shared" si="28"/>
        <v>22848.294187952855</v>
      </c>
      <c r="AQ32" s="1">
        <f t="shared" si="29"/>
        <v>33050.918242494212</v>
      </c>
      <c r="AR32" s="1">
        <f t="shared" si="30"/>
        <v>7389.3535981927998</v>
      </c>
      <c r="AT32" s="1">
        <f t="shared" si="31"/>
        <v>425.93655168983452</v>
      </c>
      <c r="AU32" s="1">
        <f t="shared" si="32"/>
        <v>29097.49637318126</v>
      </c>
      <c r="AV32" s="1">
        <f t="shared" si="33"/>
        <v>3953.4218693129515</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171.98299000000003</v>
      </c>
      <c r="Z33" s="1">
        <f t="shared" si="15"/>
        <v>334.14308000000005</v>
      </c>
      <c r="AA33" s="1">
        <f t="shared" si="16"/>
        <v>182.76113200000003</v>
      </c>
      <c r="AB33" s="1">
        <f t="shared" si="17"/>
        <v>292.08435400000002</v>
      </c>
      <c r="AC33" s="1">
        <f t="shared" si="18"/>
        <v>69.890679599456348</v>
      </c>
      <c r="AD33" s="1">
        <f t="shared" si="19"/>
        <v>179.92081590651327</v>
      </c>
      <c r="AE33" s="1">
        <f t="shared" si="20"/>
        <v>190.69895790651327</v>
      </c>
      <c r="AF33" s="1">
        <f t="shared" si="21"/>
        <v>0.87347701938906197</v>
      </c>
      <c r="AG33" s="1">
        <f t="shared" si="22"/>
        <v>-38.538704771026232</v>
      </c>
      <c r="AH33" s="1">
        <f t="shared" si="23"/>
        <v>106.90345180565697</v>
      </c>
      <c r="AI33" s="1">
        <f t="shared" si="24"/>
        <v>62.835446267160897</v>
      </c>
      <c r="AJ33" s="1">
        <f t="shared" si="25"/>
        <v>1</v>
      </c>
      <c r="AK33" s="1" t="s">
        <v>36</v>
      </c>
      <c r="AM33" s="1">
        <f t="shared" si="26"/>
        <v>382.17206320983064</v>
      </c>
      <c r="AN33" s="1">
        <f t="shared" si="1"/>
        <v>26710.265221661452</v>
      </c>
      <c r="AO33" s="1">
        <f t="shared" si="27"/>
        <v>10590.139224257371</v>
      </c>
      <c r="AP33" s="1">
        <f t="shared" si="28"/>
        <v>23571.535390992485</v>
      </c>
      <c r="AQ33" s="1">
        <f t="shared" si="29"/>
        <v>34161.674615249853</v>
      </c>
      <c r="AR33" s="1">
        <f t="shared" si="30"/>
        <v>7451.4093935884011</v>
      </c>
      <c r="AT33" s="1">
        <f t="shared" si="31"/>
        <v>434.54015462381449</v>
      </c>
      <c r="AU33" s="1">
        <f t="shared" si="32"/>
        <v>30370.306719911237</v>
      </c>
      <c r="AV33" s="1">
        <f t="shared" si="33"/>
        <v>3791.3678953386152</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177.01766999999998</v>
      </c>
      <c r="Z34" s="1">
        <f t="shared" si="15"/>
        <v>330.95856000000003</v>
      </c>
      <c r="AA34" s="1">
        <f t="shared" si="16"/>
        <v>187.06016399999999</v>
      </c>
      <c r="AB34" s="1">
        <f t="shared" si="17"/>
        <v>288.71820200000002</v>
      </c>
      <c r="AC34" s="1">
        <f t="shared" si="18"/>
        <v>71.366504357766871</v>
      </c>
      <c r="AD34" s="1">
        <f t="shared" si="19"/>
        <v>186.390917705031</v>
      </c>
      <c r="AE34" s="1">
        <f t="shared" si="20"/>
        <v>196.43341170503101</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388.84196167627255</v>
      </c>
      <c r="AN34" s="1">
        <f t="shared" si="1"/>
        <v>27750.291552452323</v>
      </c>
      <c r="AO34" s="1">
        <f t="shared" si="27"/>
        <v>10970.969416118125</v>
      </c>
      <c r="AP34" s="1">
        <f t="shared" si="28"/>
        <v>24280.348287212066</v>
      </c>
      <c r="AQ34" s="1">
        <f t="shared" si="29"/>
        <v>35251.317703330191</v>
      </c>
      <c r="AR34" s="1">
        <f t="shared" si="30"/>
        <v>7501.0261508778676</v>
      </c>
      <c r="AT34" s="1">
        <f t="shared" si="31"/>
        <v>443.32599002830256</v>
      </c>
      <c r="AU34" s="1">
        <f t="shared" si="32"/>
        <v>31638.626199266168</v>
      </c>
      <c r="AV34" s="1">
        <f t="shared" si="33"/>
        <v>3612.6915040640233</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181.98734000000002</v>
      </c>
      <c r="Z35" s="1">
        <f t="shared" si="15"/>
        <v>327.66108000000003</v>
      </c>
      <c r="AA35" s="1">
        <f t="shared" si="16"/>
        <v>191.291032</v>
      </c>
      <c r="AB35" s="1">
        <f t="shared" si="17"/>
        <v>285.25196399999999</v>
      </c>
      <c r="AC35" s="1">
        <f t="shared" si="18"/>
        <v>72.805552977389738</v>
      </c>
      <c r="AD35" s="1">
        <f t="shared" si="19"/>
        <v>192.63200227905233</v>
      </c>
      <c r="AE35" s="1">
        <f t="shared" si="20"/>
        <v>201.93569427905231</v>
      </c>
      <c r="AF35" s="1">
        <f t="shared" si="21"/>
        <v>0.78130701466040176</v>
      </c>
      <c r="AG35" s="1">
        <f t="shared" si="22"/>
        <v>-44.40880289029343</v>
      </c>
      <c r="AH35" s="1">
        <f t="shared" si="23"/>
        <v>109.51492682371786</v>
      </c>
      <c r="AI35" s="1">
        <f t="shared" si="24"/>
        <v>64.502956158054033</v>
      </c>
      <c r="AJ35" s="1">
        <f t="shared" si="25"/>
        <v>1</v>
      </c>
      <c r="AM35" s="1">
        <f t="shared" si="26"/>
        <v>395.64324118447252</v>
      </c>
      <c r="AN35" s="1">
        <f t="shared" si="1"/>
        <v>28805.024956202298</v>
      </c>
      <c r="AO35" s="1">
        <f t="shared" si="27"/>
        <v>11338.31965414502</v>
      </c>
      <c r="AP35" s="1">
        <f t="shared" si="28"/>
        <v>24960.463427056544</v>
      </c>
      <c r="AQ35" s="1">
        <f t="shared" si="29"/>
        <v>36298.78308120156</v>
      </c>
      <c r="AR35" s="1">
        <f t="shared" si="30"/>
        <v>7493.7581249992618</v>
      </c>
      <c r="AT35" s="1">
        <f t="shared" si="31"/>
        <v>452.28488536975448</v>
      </c>
      <c r="AU35" s="1">
        <f t="shared" si="32"/>
        <v>32928.851182660306</v>
      </c>
      <c r="AV35" s="1">
        <f t="shared" si="33"/>
        <v>3369.9318985412538</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186.893</v>
      </c>
      <c r="Z36" s="1">
        <f t="shared" si="15"/>
        <v>324.25363999999996</v>
      </c>
      <c r="AA36" s="1">
        <f t="shared" si="16"/>
        <v>195.454736</v>
      </c>
      <c r="AB36" s="1">
        <f t="shared" si="17"/>
        <v>281.68864000000002</v>
      </c>
      <c r="AC36" s="1">
        <f t="shared" si="18"/>
        <v>73.9974230454457</v>
      </c>
      <c r="AD36" s="1">
        <f t="shared" si="19"/>
        <v>198.82720211688539</v>
      </c>
      <c r="AE36" s="1">
        <f t="shared" si="20"/>
        <v>207.38893811688538</v>
      </c>
      <c r="AF36" s="1">
        <f t="shared" si="21"/>
        <v>0.73795003879339216</v>
      </c>
      <c r="AG36" s="1">
        <f t="shared" si="22"/>
        <v>-47.122692110785884</v>
      </c>
      <c r="AH36" s="1">
        <f t="shared" si="23"/>
        <v>110.61685448804859</v>
      </c>
      <c r="AI36" s="1">
        <f t="shared" si="24"/>
        <v>65.095228621734051</v>
      </c>
      <c r="AJ36" s="1">
        <f t="shared" si="25"/>
        <v>1</v>
      </c>
      <c r="AK36" s="1" t="s">
        <v>165</v>
      </c>
      <c r="AL36" s="1">
        <f>SUM(AR11:AR89)</f>
        <v>495982.5546373094</v>
      </c>
      <c r="AM36" s="1">
        <f t="shared" si="26"/>
        <v>402.57508812965716</v>
      </c>
      <c r="AN36" s="1">
        <f t="shared" si="1"/>
        <v>29789.519103887826</v>
      </c>
      <c r="AO36" s="1">
        <f t="shared" si="27"/>
        <v>11702.969116599874</v>
      </c>
      <c r="AP36" s="1">
        <f t="shared" si="28"/>
        <v>25634.517084875741</v>
      </c>
      <c r="AQ36" s="1">
        <f t="shared" si="29"/>
        <v>37337.486201475615</v>
      </c>
      <c r="AR36" s="1">
        <f t="shared" si="30"/>
        <v>7547.9670975877889</v>
      </c>
      <c r="AT36" s="1">
        <f t="shared" si="31"/>
        <v>461.41576893805944</v>
      </c>
      <c r="AU36" s="1">
        <f t="shared" si="32"/>
        <v>34143.577853949209</v>
      </c>
      <c r="AV36" s="1">
        <f t="shared" si="33"/>
        <v>3193.9083475264051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191.72598000000002</v>
      </c>
      <c r="Z37" s="1">
        <f t="shared" si="15"/>
        <v>320.74321000000003</v>
      </c>
      <c r="AA37" s="1">
        <f t="shared" si="16"/>
        <v>199.54383399999998</v>
      </c>
      <c r="AB37" s="1">
        <f t="shared" si="17"/>
        <v>278.03520799999995</v>
      </c>
      <c r="AC37" s="1">
        <f t="shared" si="18"/>
        <v>75.188037278621223</v>
      </c>
      <c r="AD37" s="1">
        <f t="shared" si="19"/>
        <v>204.84568229714711</v>
      </c>
      <c r="AE37" s="1">
        <f t="shared" si="20"/>
        <v>212.66353629714706</v>
      </c>
      <c r="AF37" s="1">
        <f t="shared" si="21"/>
        <v>0.69629717620196996</v>
      </c>
      <c r="AG37" s="1">
        <f t="shared" si="22"/>
        <v>-49.704258975796655</v>
      </c>
      <c r="AH37" s="1">
        <f t="shared" si="23"/>
        <v>111.59297738160777</v>
      </c>
      <c r="AI37" s="1">
        <f t="shared" si="24"/>
        <v>65.687222215877043</v>
      </c>
      <c r="AJ37" s="1">
        <f t="shared" si="25"/>
        <v>1</v>
      </c>
      <c r="AK37" s="1" t="s">
        <v>166</v>
      </c>
      <c r="AL37" s="1">
        <f>SUM(AV11:AV89)</f>
        <v>-69429.505112629398</v>
      </c>
      <c r="AM37" s="1">
        <f t="shared" si="26"/>
        <v>409.60288991423232</v>
      </c>
      <c r="AN37" s="1">
        <f t="shared" si="1"/>
        <v>30797.237356302285</v>
      </c>
      <c r="AO37" s="1">
        <f t="shared" si="27"/>
        <v>12057.216860010079</v>
      </c>
      <c r="AP37" s="1">
        <f t="shared" si="28"/>
        <v>26286.489067545164</v>
      </c>
      <c r="AQ37" s="1">
        <f t="shared" si="29"/>
        <v>38343.705927555246</v>
      </c>
      <c r="AR37" s="1">
        <f t="shared" si="30"/>
        <v>7546.4685712529608</v>
      </c>
      <c r="AT37" s="1">
        <f t="shared" si="31"/>
        <v>470.67304774751989</v>
      </c>
      <c r="AU37" s="1">
        <f t="shared" si="32"/>
        <v>35388.982660082795</v>
      </c>
      <c r="AV37" s="1">
        <f t="shared" si="33"/>
        <v>2954.723267472451</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196.48863000000003</v>
      </c>
      <c r="Z38" s="1">
        <f t="shared" si="15"/>
        <v>317.12446999999997</v>
      </c>
      <c r="AA38" s="1">
        <f t="shared" si="16"/>
        <v>203.56005800000003</v>
      </c>
      <c r="AB38" s="1">
        <f t="shared" si="17"/>
        <v>274.28695800000003</v>
      </c>
      <c r="AC38" s="1">
        <f t="shared" si="18"/>
        <v>76.288455421905184</v>
      </c>
      <c r="AD38" s="1">
        <f t="shared" si="19"/>
        <v>210.72497677393591</v>
      </c>
      <c r="AE38" s="1">
        <f t="shared" si="20"/>
        <v>217.7964047739359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416.74200400863288</v>
      </c>
      <c r="AN38" s="1">
        <f t="shared" si="1"/>
        <v>31792.603795248022</v>
      </c>
      <c r="AO38" s="1">
        <f t="shared" si="27"/>
        <v>12403.272132913868</v>
      </c>
      <c r="AP38" s="1">
        <f t="shared" si="28"/>
        <v>26920.942408487128</v>
      </c>
      <c r="AQ38" s="1">
        <f t="shared" si="29"/>
        <v>39324.214541400994</v>
      </c>
      <c r="AR38" s="1">
        <f t="shared" si="30"/>
        <v>7531.6107461529718</v>
      </c>
      <c r="AT38" s="1">
        <f t="shared" si="31"/>
        <v>480.07695122263914</v>
      </c>
      <c r="AU38" s="1">
        <f t="shared" si="32"/>
        <v>36624.329092432454</v>
      </c>
      <c r="AV38" s="1">
        <f t="shared" si="33"/>
        <v>2699.88544896854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201.18657000000002</v>
      </c>
      <c r="Z39" s="1">
        <f t="shared" si="15"/>
        <v>313.41341000000011</v>
      </c>
      <c r="AA39" s="1">
        <f t="shared" si="16"/>
        <v>207.50965400000001</v>
      </c>
      <c r="AB39" s="1">
        <f t="shared" si="17"/>
        <v>270.45804200000003</v>
      </c>
      <c r="AC39" s="1">
        <f t="shared" si="18"/>
        <v>77.245413870446569</v>
      </c>
      <c r="AD39" s="1">
        <f t="shared" si="19"/>
        <v>216.46584615918502</v>
      </c>
      <c r="AE39" s="1">
        <f t="shared" si="20"/>
        <v>222.78893015918501</v>
      </c>
      <c r="AF39" s="1">
        <f t="shared" si="21"/>
        <v>0.6186245953764048</v>
      </c>
      <c r="AG39" s="1">
        <f t="shared" si="22"/>
        <v>-54.411673189264683</v>
      </c>
      <c r="AH39" s="1">
        <f t="shared" si="23"/>
        <v>113.26090990142777</v>
      </c>
      <c r="AI39" s="1">
        <f t="shared" si="24"/>
        <v>66.599620619766227</v>
      </c>
      <c r="AJ39" s="1">
        <f t="shared" si="25"/>
        <v>1</v>
      </c>
      <c r="AK39" s="2">
        <v>307</v>
      </c>
      <c r="AM39" s="1">
        <f t="shared" si="26"/>
        <v>423.96267845820171</v>
      </c>
      <c r="AN39" s="1">
        <f t="shared" si="1"/>
        <v>32749.172563126853</v>
      </c>
      <c r="AO39" s="1">
        <f t="shared" si="27"/>
        <v>12741.179704929631</v>
      </c>
      <c r="AP39" s="1">
        <f t="shared" si="28"/>
        <v>27538.048501256228</v>
      </c>
      <c r="AQ39" s="1">
        <f t="shared" si="29"/>
        <v>40279.228206185857</v>
      </c>
      <c r="AR39" s="1">
        <f t="shared" si="30"/>
        <v>7530.0556430590041</v>
      </c>
      <c r="AS39" s="1"/>
      <c r="AT39" s="1">
        <f t="shared" si="31"/>
        <v>489.58828899524354</v>
      </c>
      <c r="AU39" s="1">
        <f t="shared" si="32"/>
        <v>37818.450009561391</v>
      </c>
      <c r="AV39" s="1">
        <f t="shared" si="33"/>
        <v>2460.7781966244656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205.80721000000003</v>
      </c>
      <c r="Z40" s="1">
        <f t="shared" si="15"/>
        <v>309.58937000000003</v>
      </c>
      <c r="AA40" s="1">
        <f t="shared" si="16"/>
        <v>211.37939800000001</v>
      </c>
      <c r="AB40" s="1">
        <f t="shared" si="17"/>
        <v>266.530866</v>
      </c>
      <c r="AC40" s="1">
        <f t="shared" si="18"/>
        <v>78.149845721113337</v>
      </c>
      <c r="AD40" s="1">
        <f t="shared" si="19"/>
        <v>222.11597565370383</v>
      </c>
      <c r="AE40" s="1">
        <f t="shared" si="20"/>
        <v>227.68816365370381</v>
      </c>
      <c r="AF40" s="1">
        <f t="shared" si="21"/>
        <v>0.58175628256707235</v>
      </c>
      <c r="AG40" s="1">
        <f t="shared" si="22"/>
        <v>-56.605897278784639</v>
      </c>
      <c r="AH40" s="1">
        <f t="shared" si="23"/>
        <v>113.93482201713397</v>
      </c>
      <c r="AI40" s="1">
        <f t="shared" si="24"/>
        <v>66.959238115623208</v>
      </c>
      <c r="AJ40" s="1">
        <f t="shared" si="25"/>
        <v>1</v>
      </c>
      <c r="AM40" s="1">
        <f t="shared" si="26"/>
        <v>431.28871005997075</v>
      </c>
      <c r="AN40" s="1">
        <f t="shared" si="1"/>
        <v>33705.146152444693</v>
      </c>
      <c r="AO40" s="1">
        <f t="shared" si="27"/>
        <v>13073.746326977007</v>
      </c>
      <c r="AP40" s="1">
        <f t="shared" si="28"/>
        <v>28143.623156579717</v>
      </c>
      <c r="AQ40" s="1">
        <f t="shared" si="29"/>
        <v>41217.369483556722</v>
      </c>
      <c r="AR40" s="1">
        <f t="shared" si="30"/>
        <v>7512.223331112029</v>
      </c>
      <c r="AT40" s="1">
        <f t="shared" si="31"/>
        <v>499.23840708100778</v>
      </c>
      <c r="AU40" s="1">
        <f t="shared" si="32"/>
        <v>39015.404491435133</v>
      </c>
      <c r="AV40" s="1">
        <f t="shared" si="33"/>
        <v>2201.9649921215896</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210.35682</v>
      </c>
      <c r="Z41" s="1">
        <f t="shared" si="15"/>
        <v>305.67466000000007</v>
      </c>
      <c r="AA41" s="1">
        <f t="shared" si="16"/>
        <v>215.17680399999998</v>
      </c>
      <c r="AB41" s="1">
        <f t="shared" si="17"/>
        <v>262.52529200000004</v>
      </c>
      <c r="AC41" s="1">
        <f t="shared" si="18"/>
        <v>78.970374970234531</v>
      </c>
      <c r="AD41" s="1">
        <f t="shared" si="19"/>
        <v>227.64459699351391</v>
      </c>
      <c r="AE41" s="1">
        <f t="shared" si="20"/>
        <v>232.46458099351389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438.68231736041798</v>
      </c>
      <c r="AN41" s="1">
        <f t="shared" si="1"/>
        <v>34642.907094763636</v>
      </c>
      <c r="AO41" s="1">
        <f t="shared" si="27"/>
        <v>13399.160979038228</v>
      </c>
      <c r="AP41" s="1">
        <f t="shared" si="28"/>
        <v>28734.016998284282</v>
      </c>
      <c r="AQ41" s="1">
        <f t="shared" si="29"/>
        <v>42133.177977322513</v>
      </c>
      <c r="AR41" s="1">
        <f t="shared" si="30"/>
        <v>7490.2708825588779</v>
      </c>
      <c r="AT41" s="1">
        <f t="shared" si="31"/>
        <v>508.97753836073832</v>
      </c>
      <c r="AU41" s="1">
        <f t="shared" si="32"/>
        <v>40194.147055774432</v>
      </c>
      <c r="AV41" s="1">
        <f t="shared" si="33"/>
        <v>1939.0309215480811</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214.83575000000002</v>
      </c>
      <c r="Z42" s="1">
        <f t="shared" si="15"/>
        <v>301.66296</v>
      </c>
      <c r="AA42" s="1">
        <f t="shared" si="16"/>
        <v>218.90160400000002</v>
      </c>
      <c r="AB42" s="1">
        <f t="shared" si="17"/>
        <v>258.43561</v>
      </c>
      <c r="AC42" s="1">
        <f t="shared" si="18"/>
        <v>79.71365648896122</v>
      </c>
      <c r="AD42" s="1">
        <f t="shared" si="19"/>
        <v>232.96814073000198</v>
      </c>
      <c r="AE42" s="1">
        <f t="shared" si="20"/>
        <v>237.03399473000198</v>
      </c>
      <c r="AF42" s="1">
        <f t="shared" si="21"/>
        <v>0.51368597098369262</v>
      </c>
      <c r="AG42" s="1">
        <f t="shared" si="22"/>
        <v>-60.540740014522456</v>
      </c>
      <c r="AH42" s="1">
        <f t="shared" si="23"/>
        <v>115.11443113701807</v>
      </c>
      <c r="AI42" s="1">
        <f t="shared" si="24"/>
        <v>67.496658745468423</v>
      </c>
      <c r="AJ42" s="1">
        <f t="shared" si="25"/>
        <v>1</v>
      </c>
      <c r="AK42" s="1">
        <v>5.4</v>
      </c>
      <c r="AM42" s="1">
        <f t="shared" si="26"/>
        <v>446.15034564495448</v>
      </c>
      <c r="AN42" s="1">
        <f t="shared" si="1"/>
        <v>35564.275395173216</v>
      </c>
      <c r="AO42" s="1">
        <f t="shared" si="27"/>
        <v>13712.504763367917</v>
      </c>
      <c r="AP42" s="1">
        <f t="shared" si="28"/>
        <v>29298.823952596631</v>
      </c>
      <c r="AQ42" s="1">
        <f t="shared" si="29"/>
        <v>43011.328715964548</v>
      </c>
      <c r="AR42" s="1">
        <f t="shared" si="30"/>
        <v>7447.0533207913322</v>
      </c>
      <c r="AT42" s="1">
        <f t="shared" si="31"/>
        <v>518.81469969596958</v>
      </c>
      <c r="AU42" s="1">
        <f t="shared" si="32"/>
        <v>41356.616752988091</v>
      </c>
      <c r="AV42" s="1">
        <f t="shared" si="33"/>
        <v>1654.7119629764566</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219.23035999999999</v>
      </c>
      <c r="Z43" s="1">
        <f t="shared" si="15"/>
        <v>297.55657000000002</v>
      </c>
      <c r="AA43" s="1">
        <f t="shared" si="16"/>
        <v>222.54137799999998</v>
      </c>
      <c r="AB43" s="1">
        <f t="shared" si="17"/>
        <v>254.26535600000003</v>
      </c>
      <c r="AC43" s="1">
        <f t="shared" si="18"/>
        <v>80.351773508688623</v>
      </c>
      <c r="AD43" s="1">
        <f t="shared" si="19"/>
        <v>238.31058125925017</v>
      </c>
      <c r="AE43" s="1">
        <f t="shared" si="20"/>
        <v>241.62159925925016</v>
      </c>
      <c r="AF43" s="1">
        <f t="shared" si="21"/>
        <v>0.48083725032345648</v>
      </c>
      <c r="AG43" s="1">
        <f t="shared" si="22"/>
        <v>-62.419378267329265</v>
      </c>
      <c r="AH43" s="1">
        <f t="shared" si="23"/>
        <v>115.54823732925144</v>
      </c>
      <c r="AI43" s="1">
        <f t="shared" si="24"/>
        <v>67.661842834944011</v>
      </c>
      <c r="AJ43" s="1">
        <f t="shared" si="25"/>
        <v>1</v>
      </c>
      <c r="AM43" s="1">
        <f t="shared" si="26"/>
        <v>453.685273286842</v>
      </c>
      <c r="AN43" s="1">
        <f t="shared" si="1"/>
        <v>36454.416323371828</v>
      </c>
      <c r="AO43" s="1">
        <f t="shared" si="27"/>
        <v>14026.960812919466</v>
      </c>
      <c r="AP43" s="1">
        <f t="shared" si="28"/>
        <v>29865.87939803888</v>
      </c>
      <c r="AQ43" s="1">
        <f t="shared" si="29"/>
        <v>43892.840210958348</v>
      </c>
      <c r="AR43" s="1">
        <f t="shared" si="30"/>
        <v>7438.4238875865194</v>
      </c>
      <c r="AT43" s="1">
        <f t="shared" si="31"/>
        <v>528.73998332351289</v>
      </c>
      <c r="AU43" s="1">
        <f t="shared" si="32"/>
        <v>42485.195384998704</v>
      </c>
      <c r="AV43" s="1">
        <f t="shared" si="33"/>
        <v>1407.6448259596436</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223.54762000000002</v>
      </c>
      <c r="Z44" s="1">
        <f t="shared" si="15"/>
        <v>293.36116000000004</v>
      </c>
      <c r="AA44" s="1">
        <f t="shared" si="16"/>
        <v>226.10310400000003</v>
      </c>
      <c r="AB44" s="1">
        <f t="shared" si="17"/>
        <v>250.01897200000002</v>
      </c>
      <c r="AC44" s="1">
        <f t="shared" si="18"/>
        <v>80.997663765873327</v>
      </c>
      <c r="AD44" s="1">
        <f t="shared" si="19"/>
        <v>243.39240743737631</v>
      </c>
      <c r="AE44" s="1">
        <f t="shared" si="20"/>
        <v>245.94789143737631</v>
      </c>
      <c r="AF44" s="1">
        <f t="shared" si="21"/>
        <v>0.45051097482168018</v>
      </c>
      <c r="AG44" s="1">
        <f t="shared" si="22"/>
        <v>-64.087186224989978</v>
      </c>
      <c r="AH44" s="1">
        <f t="shared" si="23"/>
        <v>115.98779293526705</v>
      </c>
      <c r="AI44" s="1">
        <f t="shared" si="24"/>
        <v>67.847119946591889</v>
      </c>
      <c r="AJ44" s="1">
        <f t="shared" si="25"/>
        <v>1</v>
      </c>
      <c r="AK44" s="1" t="s">
        <v>157</v>
      </c>
      <c r="AM44" s="1">
        <f t="shared" si="26"/>
        <v>461.26965435177431</v>
      </c>
      <c r="AN44" s="1">
        <f t="shared" si="1"/>
        <v>37361.764368585624</v>
      </c>
      <c r="AO44" s="1">
        <f t="shared" si="27"/>
        <v>14326.077101763969</v>
      </c>
      <c r="AP44" s="1">
        <f t="shared" si="28"/>
        <v>30400.635069008342</v>
      </c>
      <c r="AQ44" s="1">
        <f t="shared" si="29"/>
        <v>44726.712170772313</v>
      </c>
      <c r="AR44" s="1">
        <f>AQ44-AN44</f>
        <v>7364.9478021866889</v>
      </c>
      <c r="AT44" s="1">
        <f t="shared" si="31"/>
        <v>538.73040881749478</v>
      </c>
      <c r="AU44" s="1">
        <f t="shared" si="32"/>
        <v>43635.904513850917</v>
      </c>
      <c r="AV44" s="1">
        <f t="shared" si="33"/>
        <v>1090.8076569213954</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227.79385000000002</v>
      </c>
      <c r="Z45" s="1">
        <f t="shared" si="15"/>
        <v>289.08007999999995</v>
      </c>
      <c r="AA45" s="1">
        <f t="shared" si="16"/>
        <v>229.59249199999999</v>
      </c>
      <c r="AB45" s="1">
        <f t="shared" si="17"/>
        <v>245.69918999999999</v>
      </c>
      <c r="AC45" s="1">
        <f t="shared" si="18"/>
        <v>81.534178235196862</v>
      </c>
      <c r="AD45" s="1">
        <f t="shared" si="19"/>
        <v>248.3823986278413</v>
      </c>
      <c r="AE45" s="1">
        <f t="shared" si="20"/>
        <v>250.18104062784127</v>
      </c>
      <c r="AF45" s="1">
        <f t="shared" si="21"/>
        <v>0.4215587718575316</v>
      </c>
      <c r="AG45" s="1">
        <f t="shared" si="22"/>
        <v>-65.646260844709687</v>
      </c>
      <c r="AH45" s="1">
        <f t="shared" si="23"/>
        <v>116.38587343311185</v>
      </c>
      <c r="AI45" s="1">
        <f t="shared" si="24"/>
        <v>67.953107289297066</v>
      </c>
      <c r="AJ45" s="1">
        <f t="shared" si="25"/>
        <v>1</v>
      </c>
      <c r="AK45" s="2">
        <v>339.2</v>
      </c>
      <c r="AM45" s="1">
        <f t="shared" si="26"/>
        <v>468.90871561481367</v>
      </c>
      <c r="AN45" s="1">
        <f t="shared" si="1"/>
        <v>38232.086794975454</v>
      </c>
      <c r="AO45" s="1">
        <f t="shared" si="27"/>
        <v>14619.787983234739</v>
      </c>
      <c r="AP45" s="1">
        <f>$AL$5*AE45</f>
        <v>30923.877707844953</v>
      </c>
      <c r="AQ45" s="1">
        <f t="shared" si="29"/>
        <v>45543.665691079688</v>
      </c>
      <c r="AR45" s="1">
        <f t="shared" si="30"/>
        <v>7311.5788961042344</v>
      </c>
      <c r="AT45" s="1">
        <f t="shared" si="31"/>
        <v>548.79286107813152</v>
      </c>
      <c r="AU45" s="1">
        <f t="shared" si="32"/>
        <v>44745.374949348006</v>
      </c>
      <c r="AV45" s="1">
        <f t="shared" si="33"/>
        <v>798.29074173168192</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231.95611000000005</v>
      </c>
      <c r="Z46" s="1">
        <f t="shared" si="15"/>
        <v>284.69898999999998</v>
      </c>
      <c r="AA46" s="1">
        <f>G46+$S$18*(J46-B46)+$S$20*(G46-D46)</f>
        <v>232.99658600000001</v>
      </c>
      <c r="AB46" s="1">
        <f t="shared" si="17"/>
        <v>241.29412600000001</v>
      </c>
      <c r="AC46" s="1">
        <f t="shared" si="18"/>
        <v>81.986771774195262</v>
      </c>
      <c r="AD46" s="1">
        <f t="shared" si="19"/>
        <v>253.35398412958179</v>
      </c>
      <c r="AE46" s="1">
        <f t="shared" si="20"/>
        <v>254.39446012958174</v>
      </c>
      <c r="AF46" s="1">
        <f t="shared" si="21"/>
        <v>0.39282806198145842</v>
      </c>
      <c r="AG46" s="1">
        <f t="shared" si="22"/>
        <v>-67.191950506026046</v>
      </c>
      <c r="AH46" s="1">
        <f t="shared" si="23"/>
        <v>116.67436036872657</v>
      </c>
      <c r="AI46" s="1">
        <f t="shared" si="24"/>
        <v>68.005391806696949</v>
      </c>
      <c r="AJ46" s="1">
        <f t="shared" si="25"/>
        <v>1</v>
      </c>
      <c r="AM46" s="1">
        <f t="shared" si="26"/>
        <v>476.61358884908736</v>
      </c>
      <c r="AN46" s="1">
        <f t="shared" si="1"/>
        <v>39076.009533450262</v>
      </c>
      <c r="AO46" s="1">
        <f t="shared" si="27"/>
        <v>14912.415505867184</v>
      </c>
      <c r="AP46" s="1">
        <f t="shared" si="28"/>
        <v>31444.681638777089</v>
      </c>
      <c r="AQ46" s="1">
        <f t="shared" si="29"/>
        <v>46357.097144644271</v>
      </c>
      <c r="AR46" s="1">
        <f t="shared" si="30"/>
        <v>7281.0876111940088</v>
      </c>
      <c r="AT46" s="1">
        <f t="shared" si="31"/>
        <v>558.9420032861218</v>
      </c>
      <c r="AU46" s="1">
        <f t="shared" si="32"/>
        <v>45825.850458430767</v>
      </c>
      <c r="AV46" s="1">
        <f t="shared" si="33"/>
        <v>531.24668621350429</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236.03400000000002</v>
      </c>
      <c r="Z47" s="1">
        <f t="shared" si="15"/>
        <v>280.24616999999995</v>
      </c>
      <c r="AA47" s="1">
        <f t="shared" si="16"/>
        <v>236.31745800000002</v>
      </c>
      <c r="AB47" s="1">
        <f t="shared" si="17"/>
        <v>236.82961999999995</v>
      </c>
      <c r="AC47" s="1">
        <f t="shared" si="18"/>
        <v>82.455434728695479</v>
      </c>
      <c r="AD47" s="1">
        <f t="shared" si="19"/>
        <v>258.09568148434835</v>
      </c>
      <c r="AE47" s="1">
        <f t="shared" si="20"/>
        <v>258.37913948434834</v>
      </c>
      <c r="AF47" s="1">
        <f t="shared" si="21"/>
        <v>0.36612697245948123</v>
      </c>
      <c r="AG47" s="1">
        <f t="shared" si="22"/>
        <v>-68.571590646758125</v>
      </c>
      <c r="AH47" s="1">
        <f t="shared" si="23"/>
        <v>116.9684853194068</v>
      </c>
      <c r="AI47" s="1">
        <f t="shared" si="24"/>
        <v>68.086173824077918</v>
      </c>
      <c r="AJ47" s="1">
        <f t="shared" si="25"/>
        <v>1</v>
      </c>
      <c r="AK47" s="1" t="s">
        <v>158</v>
      </c>
      <c r="AM47" s="1">
        <f t="shared" si="26"/>
        <v>484.33473514732884</v>
      </c>
      <c r="AN47" s="1">
        <f t="shared" si="1"/>
        <v>39936.031140780586</v>
      </c>
      <c r="AO47" s="1">
        <f t="shared" si="27"/>
        <v>15191.511812168743</v>
      </c>
      <c r="AP47" s="1">
        <f t="shared" si="28"/>
        <v>31937.211915102369</v>
      </c>
      <c r="AQ47" s="1">
        <f t="shared" si="29"/>
        <v>47128.723727271114</v>
      </c>
      <c r="AR47" s="1">
        <f t="shared" si="30"/>
        <v>7192.6925864905279</v>
      </c>
      <c r="AT47" s="1">
        <f t="shared" si="31"/>
        <v>569.11258097206826</v>
      </c>
      <c r="AU47" s="1">
        <f t="shared" si="32"/>
        <v>46926.425273621797</v>
      </c>
      <c r="AV47" s="1">
        <f t="shared" si="33"/>
        <v>202.2984536493168</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240.04085999999998</v>
      </c>
      <c r="Z48" s="1">
        <f t="shared" si="15"/>
        <v>275.70968000000005</v>
      </c>
      <c r="AA48" s="1">
        <f t="shared" si="16"/>
        <v>239.56599199999997</v>
      </c>
      <c r="AB48" s="1">
        <f t="shared" si="17"/>
        <v>232.29371600000002</v>
      </c>
      <c r="AC48" s="1">
        <f t="shared" si="18"/>
        <v>82.761168326595538</v>
      </c>
      <c r="AD48" s="1">
        <f>Y48-Q48</f>
        <v>262.77797411433733</v>
      </c>
      <c r="AE48" s="1">
        <f t="shared" si="20"/>
        <v>262.30310611433731</v>
      </c>
      <c r="AF48" s="1">
        <f t="shared" si="21"/>
        <v>0.34074174821308995</v>
      </c>
      <c r="AG48" s="1">
        <f t="shared" si="22"/>
        <v>-69.844378937761519</v>
      </c>
      <c r="AH48" s="1">
        <f t="shared" si="23"/>
        <v>117.2428989095541</v>
      </c>
      <c r="AI48" s="1">
        <f t="shared" si="24"/>
        <v>68.046429617128794</v>
      </c>
      <c r="AJ48" s="1">
        <f t="shared" si="25"/>
        <v>1</v>
      </c>
      <c r="AK48" s="1">
        <v>7.2</v>
      </c>
      <c r="AM48" s="1">
        <f t="shared" si="26"/>
        <v>492.10194632112933</v>
      </c>
      <c r="AN48" s="1">
        <f t="shared" si="1"/>
        <v>40726.932013328267</v>
      </c>
      <c r="AO48" s="1">
        <f t="shared" si="27"/>
        <v>15467.111556369895</v>
      </c>
      <c r="AP48" s="1">
        <f t="shared" si="28"/>
        <v>32422.237734368784</v>
      </c>
      <c r="AQ48" s="1">
        <f t="shared" si="29"/>
        <v>47889.349290738683</v>
      </c>
      <c r="AR48" s="1">
        <f t="shared" si="30"/>
        <v>7162.4172774104154</v>
      </c>
      <c r="AT48" s="1">
        <f t="shared" si="31"/>
        <v>579.34383700516298</v>
      </c>
      <c r="AU48" s="1">
        <f t="shared" si="32"/>
        <v>47947.172813360019</v>
      </c>
      <c r="AV48" s="1">
        <f t="shared" si="33"/>
        <v>-57.823522621336451</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243.94975999999997</v>
      </c>
      <c r="Z49" s="1">
        <f t="shared" si="15"/>
        <v>271.08180000000004</v>
      </c>
      <c r="AA49" s="1">
        <f t="shared" si="16"/>
        <v>242.71707999999998</v>
      </c>
      <c r="AB49" s="1">
        <f t="shared" si="17"/>
        <v>227.68177600000001</v>
      </c>
      <c r="AC49" s="1">
        <f t="shared" si="18"/>
        <v>83.044007025507781</v>
      </c>
      <c r="AD49" s="1">
        <f t="shared" si="19"/>
        <v>267.3985185123625</v>
      </c>
      <c r="AE49" s="1">
        <f t="shared" si="20"/>
        <v>266.16583851236254</v>
      </c>
      <c r="AF49" s="1">
        <f t="shared" si="21"/>
        <v>0.31554638981765071</v>
      </c>
      <c r="AG49" s="1">
        <f t="shared" si="22"/>
        <v>-71.107796453622768</v>
      </c>
      <c r="AH49" s="1">
        <f t="shared" si="23"/>
        <v>117.41902428520579</v>
      </c>
      <c r="AI49" s="1">
        <f t="shared" si="24"/>
        <v>68.006787935956112</v>
      </c>
      <c r="AJ49" s="1">
        <f t="shared" si="25"/>
        <v>1</v>
      </c>
      <c r="AM49" s="1">
        <f t="shared" si="26"/>
        <v>499.90556401807311</v>
      </c>
      <c r="AN49" s="1">
        <f t="shared" si="1"/>
        <v>41514.161170407293</v>
      </c>
      <c r="AO49" s="1">
        <f t="shared" si="27"/>
        <v>15739.076799637656</v>
      </c>
      <c r="AP49" s="1">
        <f t="shared" si="28"/>
        <v>32899.694635159089</v>
      </c>
      <c r="AQ49" s="1">
        <f t="shared" si="29"/>
        <v>48638.771434796741</v>
      </c>
      <c r="AR49" s="1">
        <f t="shared" si="30"/>
        <v>7124.6102643894483</v>
      </c>
      <c r="AT49" s="1">
        <f t="shared" si="31"/>
        <v>589.62304904862208</v>
      </c>
      <c r="AU49" s="1">
        <f t="shared" si="32"/>
        <v>48964.660627595091</v>
      </c>
      <c r="AV49" s="1">
        <f t="shared" si="33"/>
        <v>-325.88919279834954</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247.77394000000004</v>
      </c>
      <c r="Z50" s="1">
        <f t="shared" si="15"/>
        <v>266.39150999999998</v>
      </c>
      <c r="AA50" s="1">
        <f t="shared" si="16"/>
        <v>245.78521400000002</v>
      </c>
      <c r="AB50" s="1">
        <f t="shared" si="17"/>
        <v>223.01910399999997</v>
      </c>
      <c r="AC50" s="1">
        <f t="shared" si="18"/>
        <v>83.409365314787252</v>
      </c>
      <c r="AD50" s="1">
        <f t="shared" si="19"/>
        <v>271.74094963810398</v>
      </c>
      <c r="AE50" s="1">
        <f t="shared" si="20"/>
        <v>269.752223638104</v>
      </c>
      <c r="AF50" s="1">
        <f t="shared" si="21"/>
        <v>0.292412499578453</v>
      </c>
      <c r="AG50" s="1">
        <f t="shared" si="22"/>
        <v>-72.19929604113436</v>
      </c>
      <c r="AH50" s="1">
        <f t="shared" si="23"/>
        <v>117.6300869104808</v>
      </c>
      <c r="AI50" s="1">
        <f t="shared" si="24"/>
        <v>68.04975217112613</v>
      </c>
      <c r="AJ50" s="1">
        <f t="shared" si="25"/>
        <v>1</v>
      </c>
      <c r="AM50" s="1">
        <f t="shared" si="26"/>
        <v>507.70774184576811</v>
      </c>
      <c r="AN50" s="1">
        <f t="shared" si="1"/>
        <v>42347.58051275937</v>
      </c>
      <c r="AO50" s="1">
        <f t="shared" si="27"/>
        <v>15994.6722956988</v>
      </c>
      <c r="AP50" s="1">
        <f t="shared" si="28"/>
        <v>33342.993355011487</v>
      </c>
      <c r="AQ50" s="1">
        <f>AO50+AP50</f>
        <v>49337.665650710289</v>
      </c>
      <c r="AR50" s="1">
        <f t="shared" si="30"/>
        <v>6990.0851379509186</v>
      </c>
      <c r="AT50" s="1">
        <f t="shared" si="31"/>
        <v>599.90036444338591</v>
      </c>
      <c r="AU50" s="1">
        <f t="shared" si="32"/>
        <v>50037.308650332387</v>
      </c>
      <c r="AV50" s="1">
        <f t="shared" si="33"/>
        <v>-699.6429996220977</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251.52111999999997</v>
      </c>
      <c r="Z51" s="1">
        <f>B51+$S$12*(G51-D51)+$S$14*(B51-J51)</f>
        <v>261.61288000000002</v>
      </c>
      <c r="AA51" s="1">
        <f t="shared" si="16"/>
        <v>248.77503199999998</v>
      </c>
      <c r="AB51" s="1">
        <f t="shared" si="17"/>
        <v>218.28159200000002</v>
      </c>
      <c r="AC51" s="1">
        <f t="shared" si="18"/>
        <v>83.538803350033973</v>
      </c>
      <c r="AD51" s="1">
        <f t="shared" si="19"/>
        <v>276.12091772066276</v>
      </c>
      <c r="AE51" s="1">
        <f t="shared" si="20"/>
        <v>273.37482972066277</v>
      </c>
      <c r="AF51" s="1">
        <f t="shared" si="21"/>
        <v>0.26987565104044631</v>
      </c>
      <c r="AG51" s="1">
        <f t="shared" si="22"/>
        <v>-73.243193769257147</v>
      </c>
      <c r="AH51" s="1">
        <f t="shared" si="23"/>
        <v>117.79358906788529</v>
      </c>
      <c r="AI51" s="1">
        <f t="shared" si="24"/>
        <v>67.915769052667315</v>
      </c>
      <c r="AJ51" s="1">
        <f t="shared" si="25"/>
        <v>1</v>
      </c>
      <c r="AM51" s="1">
        <f t="shared" si="26"/>
        <v>515.56251867454728</v>
      </c>
      <c r="AN51" s="1">
        <f t="shared" si="1"/>
        <v>43069.475862201223</v>
      </c>
      <c r="AO51" s="1">
        <f t="shared" si="27"/>
        <v>16252.477217038209</v>
      </c>
      <c r="AP51" s="1">
        <f t="shared" si="28"/>
        <v>33790.769202452248</v>
      </c>
      <c r="AQ51" s="1">
        <f t="shared" si="29"/>
        <v>50043.246419490461</v>
      </c>
      <c r="AR51" s="1">
        <f t="shared" si="30"/>
        <v>6973.7705572892373</v>
      </c>
      <c r="AT51" s="1">
        <f t="shared" si="31"/>
        <v>610.24696517559414</v>
      </c>
      <c r="AU51" s="1">
        <f t="shared" si="32"/>
        <v>50979.301218758992</v>
      </c>
      <c r="AV51" s="1">
        <f t="shared" si="33"/>
        <v>-936.0547992685315</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255.16963999999999</v>
      </c>
      <c r="Z52" s="1">
        <f t="shared" si="15"/>
        <v>256.75850000000003</v>
      </c>
      <c r="AA52" s="1">
        <f t="shared" si="16"/>
        <v>251.66793999999999</v>
      </c>
      <c r="AB52" s="1">
        <f t="shared" si="17"/>
        <v>213.48246399999999</v>
      </c>
      <c r="AC52" s="1">
        <f t="shared" si="18"/>
        <v>83.755936720737139</v>
      </c>
      <c r="AD52" s="1">
        <f t="shared" si="19"/>
        <v>280.30478245946983</v>
      </c>
      <c r="AE52" s="1">
        <f t="shared" si="20"/>
        <v>276.80308245946981</v>
      </c>
      <c r="AF52" s="1">
        <f t="shared" si="21"/>
        <v>0.24826354481257415</v>
      </c>
      <c r="AG52" s="1">
        <f t="shared" si="22"/>
        <v>-74.212553637107064</v>
      </c>
      <c r="AH52" s="1">
        <f t="shared" si="23"/>
        <v>117.92527290354721</v>
      </c>
      <c r="AI52" s="1">
        <f t="shared" si="24"/>
        <v>67.870941116719848</v>
      </c>
      <c r="AJ52" s="1">
        <f t="shared" si="25"/>
        <v>1</v>
      </c>
      <c r="AM52" s="1">
        <f t="shared" si="26"/>
        <v>523.42344992198389</v>
      </c>
      <c r="AN52" s="1">
        <f t="shared" si="1"/>
        <v>43839.821349815611</v>
      </c>
      <c r="AO52" s="1">
        <f t="shared" si="27"/>
        <v>16498.739495564394</v>
      </c>
      <c r="AP52" s="1">
        <f t="shared" si="28"/>
        <v>34214.521810485232</v>
      </c>
      <c r="AQ52" s="1">
        <f t="shared" si="29"/>
        <v>50713.261306049622</v>
      </c>
      <c r="AR52" s="1">
        <f t="shared" si="30"/>
        <v>6873.4399562340113</v>
      </c>
      <c r="AT52" s="1">
        <f t="shared" si="31"/>
        <v>620.60167273425657</v>
      </c>
      <c r="AU52" s="1">
        <f t="shared" si="32"/>
        <v>51979.074430314009</v>
      </c>
      <c r="AV52" s="1">
        <f t="shared" si="33"/>
        <v>-1265.8131242643867</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258.74011000000002</v>
      </c>
      <c r="Z53" s="1">
        <f t="shared" si="15"/>
        <v>251.83774</v>
      </c>
      <c r="AA53" s="1">
        <f t="shared" si="16"/>
        <v>254.48333599999998</v>
      </c>
      <c r="AB53" s="1">
        <f t="shared" si="17"/>
        <v>208.628626</v>
      </c>
      <c r="AC53" s="1">
        <f t="shared" si="18"/>
        <v>83.808849488082345</v>
      </c>
      <c r="AD53" s="1">
        <f t="shared" si="19"/>
        <v>284.45860514301131</v>
      </c>
      <c r="AE53" s="1">
        <f t="shared" si="20"/>
        <v>280.20183114301125</v>
      </c>
      <c r="AF53" s="1">
        <f t="shared" si="21"/>
        <v>0.2275696433196302</v>
      </c>
      <c r="AG53" s="1">
        <f t="shared" si="22"/>
        <v>-75.111496154492144</v>
      </c>
      <c r="AH53" s="1">
        <f t="shared" si="23"/>
        <v>118.0404760590576</v>
      </c>
      <c r="AI53" s="1">
        <f t="shared" si="24"/>
        <v>67.707124467044764</v>
      </c>
      <c r="AJ53" s="1">
        <f t="shared" si="25"/>
        <v>1</v>
      </c>
      <c r="AM53" s="1">
        <f t="shared" si="26"/>
        <v>531.2975777196458</v>
      </c>
      <c r="AN53" s="1">
        <f t="shared" si="1"/>
        <v>44527.438724488529</v>
      </c>
      <c r="AO53" s="1">
        <f t="shared" si="27"/>
        <v>16743.233498717647</v>
      </c>
      <c r="AP53" s="1">
        <f t="shared" si="28"/>
        <v>34634.627540263056</v>
      </c>
      <c r="AQ53" s="1">
        <f t="shared" si="29"/>
        <v>51377.8610389807</v>
      </c>
      <c r="AR53" s="1">
        <f t="shared" si="30"/>
        <v>6850.4223144921707</v>
      </c>
      <c r="AT53" s="1">
        <f t="shared" si="31"/>
        <v>630.97376327389952</v>
      </c>
      <c r="AU53" s="1">
        <f t="shared" si="32"/>
        <v>52881.185157151143</v>
      </c>
      <c r="AV53" s="1">
        <f t="shared" si="33"/>
        <v>-1503.3241181704434</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262.21192000000002</v>
      </c>
      <c r="Z54" s="1">
        <f t="shared" si="15"/>
        <v>246.84223</v>
      </c>
      <c r="AA54" s="1">
        <f t="shared" si="16"/>
        <v>257.20182199999999</v>
      </c>
      <c r="AB54" s="1">
        <f t="shared" si="17"/>
        <v>203.71417199999999</v>
      </c>
      <c r="AC54" s="1">
        <f t="shared" si="18"/>
        <v>83.98048991128455</v>
      </c>
      <c r="AD54" s="1">
        <f t="shared" si="19"/>
        <v>288.38639320151356</v>
      </c>
      <c r="AE54" s="1">
        <f t="shared" si="20"/>
        <v>283.37629520151353</v>
      </c>
      <c r="AF54" s="1">
        <f t="shared" si="21"/>
        <v>0.20786473963605318</v>
      </c>
      <c r="AG54" s="1">
        <f t="shared" si="22"/>
        <v>-75.926988726455704</v>
      </c>
      <c r="AH54" s="1">
        <f t="shared" si="23"/>
        <v>118.14017409918537</v>
      </c>
      <c r="AI54" s="1">
        <f t="shared" si="24"/>
        <v>67.656558327184769</v>
      </c>
      <c r="AJ54" s="1">
        <f t="shared" si="25"/>
        <v>1</v>
      </c>
      <c r="AM54" s="1">
        <f t="shared" si="26"/>
        <v>539.17561479203221</v>
      </c>
      <c r="AN54" s="1">
        <f t="shared" si="1"/>
        <v>45280.232278452902</v>
      </c>
      <c r="AO54" s="1">
        <f t="shared" si="27"/>
        <v>16974.423103841087</v>
      </c>
      <c r="AP54" s="1">
        <f t="shared" si="28"/>
        <v>35027.010344678289</v>
      </c>
      <c r="AQ54" s="1">
        <f t="shared" si="29"/>
        <v>52001.433448519376</v>
      </c>
      <c r="AR54" s="1">
        <f t="shared" si="30"/>
        <v>6721.2011700664734</v>
      </c>
      <c r="AT54" s="1">
        <f t="shared" si="31"/>
        <v>641.35100325389089</v>
      </c>
      <c r="AU54" s="1">
        <f t="shared" si="32"/>
        <v>53860.971458355612</v>
      </c>
      <c r="AV54" s="1">
        <f t="shared" si="33"/>
        <v>-1859.5380098362366</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265.59339000000006</v>
      </c>
      <c r="Z55" s="1">
        <f t="shared" si="15"/>
        <v>241.77431999999999</v>
      </c>
      <c r="AA55" s="1">
        <f t="shared" si="16"/>
        <v>259.83110799999997</v>
      </c>
      <c r="AB55" s="1">
        <f t="shared" si="17"/>
        <v>198.74083399999998</v>
      </c>
      <c r="AC55" s="1">
        <f t="shared" si="18"/>
        <v>83.94700314846574</v>
      </c>
      <c r="AD55" s="1">
        <f t="shared" si="19"/>
        <v>292.29257243331261</v>
      </c>
      <c r="AE55" s="1">
        <f t="shared" si="20"/>
        <v>286.53029043331253</v>
      </c>
      <c r="AF55" s="1">
        <f t="shared" si="21"/>
        <v>0.18905054001447019</v>
      </c>
      <c r="AG55" s="1">
        <f t="shared" si="22"/>
        <v>-76.666137679124247</v>
      </c>
      <c r="AH55" s="1">
        <f t="shared" si="23"/>
        <v>118.22786737822801</v>
      </c>
      <c r="AI55" s="1">
        <f t="shared" si="24"/>
        <v>67.456672917299784</v>
      </c>
      <c r="AJ55" s="1">
        <f t="shared" si="25"/>
        <v>1</v>
      </c>
      <c r="AM55" s="1">
        <f t="shared" si="26"/>
        <v>547.07336241225391</v>
      </c>
      <c r="AN55" s="1">
        <f t="shared" si="1"/>
        <v>45925.16927686322</v>
      </c>
      <c r="AO55" s="1">
        <f t="shared" si="27"/>
        <v>17204.34081342478</v>
      </c>
      <c r="AP55" s="1">
        <f t="shared" si="28"/>
        <v>35416.863079300034</v>
      </c>
      <c r="AQ55" s="1">
        <f t="shared" si="29"/>
        <v>52621.203892724814</v>
      </c>
      <c r="AR55" s="1">
        <f t="shared" si="30"/>
        <v>6696.0346158615939</v>
      </c>
      <c r="AT55" s="1">
        <f t="shared" si="31"/>
        <v>651.75420669192943</v>
      </c>
      <c r="AU55" s="1">
        <f t="shared" si="32"/>
        <v>54712.812441193193</v>
      </c>
      <c r="AV55" s="1">
        <f t="shared" si="33"/>
        <v>-2091.608548468379</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268.88182</v>
      </c>
      <c r="Z56" s="1">
        <f t="shared" si="15"/>
        <v>236.64765</v>
      </c>
      <c r="AA56" s="1">
        <f t="shared" si="16"/>
        <v>262.36973</v>
      </c>
      <c r="AB56" s="1">
        <f t="shared" si="17"/>
        <v>193.72103199999998</v>
      </c>
      <c r="AC56" s="1">
        <f t="shared" si="18"/>
        <v>83.981122835030234</v>
      </c>
      <c r="AD56" s="1">
        <f t="shared" si="19"/>
        <v>296.0454129224691</v>
      </c>
      <c r="AE56" s="1">
        <f t="shared" si="20"/>
        <v>289.5333229224691</v>
      </c>
      <c r="AF56" s="1">
        <f t="shared" si="21"/>
        <v>0.17084541054175717</v>
      </c>
      <c r="AG56" s="1">
        <f t="shared" si="22"/>
        <v>-77.363963204280708</v>
      </c>
      <c r="AH56" s="1">
        <f t="shared" si="23"/>
        <v>118.28574867714114</v>
      </c>
      <c r="AI56" s="1">
        <f t="shared" si="24"/>
        <v>67.325714375723066</v>
      </c>
      <c r="AJ56" s="1">
        <f t="shared" si="25"/>
        <v>1</v>
      </c>
      <c r="AM56" s="1">
        <f t="shared" si="26"/>
        <v>554.95481369039135</v>
      </c>
      <c r="AN56" s="1">
        <f t="shared" si="1"/>
        <v>46605.728376424071</v>
      </c>
      <c r="AO56" s="1">
        <f t="shared" si="27"/>
        <v>17425.23300461653</v>
      </c>
      <c r="AP56" s="1">
        <f t="shared" si="28"/>
        <v>35788.05591315472</v>
      </c>
      <c r="AQ56" s="1">
        <f t="shared" si="29"/>
        <v>53213.28891777125</v>
      </c>
      <c r="AR56" s="1">
        <f t="shared" si="30"/>
        <v>6607.5605413471785</v>
      </c>
      <c r="AT56" s="1">
        <f t="shared" si="31"/>
        <v>662.135943989221</v>
      </c>
      <c r="AU56" s="1">
        <f t="shared" si="32"/>
        <v>55606.920045647472</v>
      </c>
      <c r="AV56" s="1">
        <f t="shared" si="33"/>
        <v>-2393.6311278762223</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272.07891000000001</v>
      </c>
      <c r="Z57" s="1">
        <f t="shared" si="15"/>
        <v>231.44857999999999</v>
      </c>
      <c r="AA57" s="1">
        <f t="shared" si="16"/>
        <v>264.818152</v>
      </c>
      <c r="AB57" s="1">
        <f t="shared" si="17"/>
        <v>188.642346</v>
      </c>
      <c r="AC57" s="1">
        <f t="shared" si="18"/>
        <v>83.908725058089502</v>
      </c>
      <c r="AD57" s="1">
        <f t="shared" si="19"/>
        <v>299.7363260862852</v>
      </c>
      <c r="AE57" s="1">
        <f t="shared" si="20"/>
        <v>292.47556808628519</v>
      </c>
      <c r="AF57" s="1">
        <f t="shared" si="21"/>
        <v>0.15331747713438457</v>
      </c>
      <c r="AG57" s="1">
        <f t="shared" si="22"/>
        <v>-78.005660661964512</v>
      </c>
      <c r="AH57" s="1">
        <f t="shared" si="23"/>
        <v>118.32391422467734</v>
      </c>
      <c r="AI57" s="1">
        <f t="shared" si="24"/>
        <v>67.12472278543602</v>
      </c>
      <c r="AJ57" s="1">
        <f t="shared" si="25"/>
        <v>1</v>
      </c>
      <c r="AM57" s="1">
        <f t="shared" si="26"/>
        <v>562.84792896655642</v>
      </c>
      <c r="AN57" s="1">
        <f t="shared" si="1"/>
        <v>47227.852121169875</v>
      </c>
      <c r="AO57" s="1">
        <f t="shared" si="27"/>
        <v>17642.480153438748</v>
      </c>
      <c r="AP57" s="1">
        <f t="shared" si="28"/>
        <v>36151.735068873371</v>
      </c>
      <c r="AQ57" s="1">
        <f t="shared" si="29"/>
        <v>53794.215222312123</v>
      </c>
      <c r="AR57" s="1">
        <f t="shared" si="30"/>
        <v>6566.3631011422476</v>
      </c>
      <c r="AT57" s="1">
        <f t="shared" si="31"/>
        <v>672.53304553341172</v>
      </c>
      <c r="AU57" s="1">
        <f t="shared" si="32"/>
        <v>56431.390410142631</v>
      </c>
      <c r="AV57" s="1">
        <f t="shared" si="33"/>
        <v>-2637.1751878305076</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275.17728999999997</v>
      </c>
      <c r="Z58" s="1">
        <f t="shared" si="15"/>
        <v>226.19872000000007</v>
      </c>
      <c r="AA58" s="1">
        <f t="shared" si="16"/>
        <v>267.171468</v>
      </c>
      <c r="AB58" s="1">
        <f t="shared" si="17"/>
        <v>183.52517400000005</v>
      </c>
      <c r="AC58" s="1">
        <f t="shared" si="18"/>
        <v>83.947679845044917</v>
      </c>
      <c r="AD58" s="1">
        <f t="shared" si="19"/>
        <v>303.18764081453082</v>
      </c>
      <c r="AE58" s="1">
        <f t="shared" si="20"/>
        <v>295.18181881453086</v>
      </c>
      <c r="AF58" s="1">
        <f t="shared" si="21"/>
        <v>0.13690235478454099</v>
      </c>
      <c r="AG58" s="1">
        <f t="shared" si="22"/>
        <v>-78.553136518978306</v>
      </c>
      <c r="AH58" s="1">
        <f t="shared" si="23"/>
        <v>118.37630836914789</v>
      </c>
      <c r="AI58" s="1">
        <f t="shared" si="24"/>
        <v>67.027156918673356</v>
      </c>
      <c r="AJ58" s="1">
        <f t="shared" si="25"/>
        <v>1</v>
      </c>
      <c r="AM58" s="1">
        <f t="shared" si="26"/>
        <v>570.7146310586802</v>
      </c>
      <c r="AN58" s="1">
        <f t="shared" si="1"/>
        <v>47910.169130997012</v>
      </c>
      <c r="AO58" s="1">
        <f t="shared" si="27"/>
        <v>17845.624538343283</v>
      </c>
      <c r="AP58" s="1">
        <f t="shared" si="28"/>
        <v>36486.243896388907</v>
      </c>
      <c r="AQ58" s="1">
        <f t="shared" si="29"/>
        <v>54331.868434732191</v>
      </c>
      <c r="AR58" s="1">
        <f t="shared" si="30"/>
        <v>6421.6993037351785</v>
      </c>
      <c r="AT58" s="1">
        <f t="shared" si="31"/>
        <v>682.89535466079678</v>
      </c>
      <c r="AU58" s="1">
        <f t="shared" si="32"/>
        <v>57327.480600732968</v>
      </c>
      <c r="AV58" s="1">
        <f t="shared" si="33"/>
        <v>-2995.6121660007775</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278.18468000000001</v>
      </c>
      <c r="Z59" s="1">
        <f t="shared" si="15"/>
        <v>220.87114000000003</v>
      </c>
      <c r="AA59" s="1">
        <f t="shared" si="16"/>
        <v>269.43431600000002</v>
      </c>
      <c r="AB59" s="1">
        <f t="shared" si="17"/>
        <v>178.34440799999999</v>
      </c>
      <c r="AC59" s="1">
        <f>AJ59*((AG59-Q59)^2+(AH59-R59)^2)^0.5</f>
        <v>83.726289791363001</v>
      </c>
      <c r="AD59" s="1">
        <f t="shared" si="19"/>
        <v>306.70070155199016</v>
      </c>
      <c r="AE59" s="1">
        <f t="shared" si="20"/>
        <v>297.95033755199017</v>
      </c>
      <c r="AF59" s="1">
        <f t="shared" si="21"/>
        <v>0.12079907917635449</v>
      </c>
      <c r="AG59" s="1">
        <f t="shared" si="22"/>
        <v>-79.076250333159152</v>
      </c>
      <c r="AH59" s="1">
        <f t="shared" si="23"/>
        <v>118.3910704085732</v>
      </c>
      <c r="AI59" s="1">
        <f t="shared" si="24"/>
        <v>66.736458310455333</v>
      </c>
      <c r="AJ59" s="1">
        <f t="shared" si="25"/>
        <v>1</v>
      </c>
      <c r="AM59" s="1">
        <f t="shared" si="26"/>
        <v>578.60752971008878</v>
      </c>
      <c r="AN59" s="1">
        <f t="shared" si="1"/>
        <v>48444.661707971572</v>
      </c>
      <c r="AO59" s="1">
        <f t="shared" si="27"/>
        <v>18052.40329335014</v>
      </c>
      <c r="AP59" s="1">
        <f t="shared" si="28"/>
        <v>36828.449423451304</v>
      </c>
      <c r="AQ59" s="1">
        <f t="shared" si="29"/>
        <v>54880.852716801441</v>
      </c>
      <c r="AR59" s="1">
        <f t="shared" si="30"/>
        <v>6436.1910088298682</v>
      </c>
      <c r="AT59" s="1">
        <f t="shared" si="31"/>
        <v>693.29217085889638</v>
      </c>
      <c r="AU59" s="1">
        <f t="shared" si="32"/>
        <v>58046.781207415108</v>
      </c>
      <c r="AV59" s="1">
        <f t="shared" si="33"/>
        <v>-3165.9284906136672</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281.09201000000002</v>
      </c>
      <c r="Z60" s="1">
        <f t="shared" si="15"/>
        <v>215.50009</v>
      </c>
      <c r="AA60" s="1">
        <f t="shared" si="16"/>
        <v>271.60132600000003</v>
      </c>
      <c r="AB60" s="1">
        <f t="shared" si="17"/>
        <v>173.131866</v>
      </c>
      <c r="AC60" s="1">
        <f t="shared" si="18"/>
        <v>83.698260951004997</v>
      </c>
      <c r="AD60" s="1">
        <f t="shared" si="19"/>
        <v>309.92845067684021</v>
      </c>
      <c r="AE60" s="1">
        <f t="shared" si="20"/>
        <v>300.43776667684023</v>
      </c>
      <c r="AF60" s="1">
        <f t="shared" si="21"/>
        <v>0.10573683723061168</v>
      </c>
      <c r="AG60" s="1">
        <f t="shared" si="22"/>
        <v>-79.513002675254185</v>
      </c>
      <c r="AH60" s="1">
        <f t="shared" si="23"/>
        <v>118.42245694073672</v>
      </c>
      <c r="AI60" s="1">
        <f t="shared" si="24"/>
        <v>66.612948818104655</v>
      </c>
      <c r="AJ60" s="1">
        <f t="shared" si="25"/>
        <v>1</v>
      </c>
      <c r="AM60" s="1">
        <f t="shared" si="26"/>
        <v>586.45617148918052</v>
      </c>
      <c r="AN60" s="1">
        <f t="shared" si="1"/>
        <v>49085.361677628767</v>
      </c>
      <c r="AO60" s="1">
        <f t="shared" si="27"/>
        <v>18242.388606838816</v>
      </c>
      <c r="AP60" s="1">
        <f t="shared" si="28"/>
        <v>37135.910587857521</v>
      </c>
      <c r="AQ60" s="1">
        <f t="shared" si="29"/>
        <v>55378.299194696338</v>
      </c>
      <c r="AR60" s="1">
        <f t="shared" si="30"/>
        <v>6292.9375170675703</v>
      </c>
      <c r="AT60" s="1">
        <f t="shared" si="31"/>
        <v>703.63069027816937</v>
      </c>
      <c r="AU60" s="1">
        <f t="shared" si="32"/>
        <v>58892.665128037996</v>
      </c>
      <c r="AV60" s="1">
        <f t="shared" si="33"/>
        <v>-3514.3659333416581</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283.90168</v>
      </c>
      <c r="Z61" s="1">
        <f t="shared" si="15"/>
        <v>210.05928999999998</v>
      </c>
      <c r="AA61" s="1">
        <f t="shared" si="16"/>
        <v>273.67242599999992</v>
      </c>
      <c r="AB61" s="1">
        <f t="shared" si="17"/>
        <v>167.86370799999997</v>
      </c>
      <c r="AC61" s="1">
        <f t="shared" si="18"/>
        <v>83.433503087568383</v>
      </c>
      <c r="AD61" s="1">
        <f t="shared" si="19"/>
        <v>313.19420389365382</v>
      </c>
      <c r="AE61" s="1">
        <f t="shared" si="20"/>
        <v>302.96494989365374</v>
      </c>
      <c r="AF61" s="1">
        <f t="shared" si="21"/>
        <v>9.1008324406302854E-2</v>
      </c>
      <c r="AG61" s="1">
        <f t="shared" si="22"/>
        <v>-79.922925828181349</v>
      </c>
      <c r="AH61" s="1">
        <f t="shared" si="23"/>
        <v>118.42210063685297</v>
      </c>
      <c r="AI61" s="1">
        <f t="shared" si="24"/>
        <v>66.315245889700776</v>
      </c>
      <c r="AJ61" s="1">
        <f t="shared" si="25"/>
        <v>1</v>
      </c>
      <c r="AM61" s="1">
        <f t="shared" si="26"/>
        <v>594.31759461945001</v>
      </c>
      <c r="AN61" s="1">
        <f t="shared" si="1"/>
        <v>49585.998865678099</v>
      </c>
      <c r="AO61" s="1">
        <f t="shared" si="27"/>
        <v>18434.610841180463</v>
      </c>
      <c r="AP61" s="1">
        <f t="shared" si="28"/>
        <v>37448.285596554968</v>
      </c>
      <c r="AQ61" s="1">
        <f t="shared" si="29"/>
        <v>55882.896437735428</v>
      </c>
      <c r="AR61" s="1">
        <f t="shared" si="30"/>
        <v>6296.8975720573289</v>
      </c>
      <c r="AT61" s="1">
        <f t="shared" si="31"/>
        <v>713.98604576297782</v>
      </c>
      <c r="AU61" s="1">
        <f t="shared" si="32"/>
        <v>59570.356953646151</v>
      </c>
      <c r="AV61" s="1">
        <f t="shared" si="33"/>
        <v>-3687.4605159107232</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286.61129000000005</v>
      </c>
      <c r="Z62" s="1">
        <f t="shared" si="15"/>
        <v>204.57602000000003</v>
      </c>
      <c r="AA62" s="1">
        <f t="shared" si="16"/>
        <v>275.64768800000007</v>
      </c>
      <c r="AB62" s="1">
        <f t="shared" si="17"/>
        <v>162.564774</v>
      </c>
      <c r="AC62" s="1">
        <f t="shared" si="18"/>
        <v>83.317354327670486</v>
      </c>
      <c r="AD62" s="1">
        <f t="shared" si="19"/>
        <v>316.23668296095758</v>
      </c>
      <c r="AE62" s="1">
        <f t="shared" si="20"/>
        <v>305.2730809609576</v>
      </c>
      <c r="AF62" s="1">
        <f t="shared" si="21"/>
        <v>7.6934769740416395E-2</v>
      </c>
      <c r="AG62" s="1">
        <f t="shared" si="22"/>
        <v>-80.283667805834824</v>
      </c>
      <c r="AH62" s="1">
        <f t="shared" si="23"/>
        <v>118.41561108760278</v>
      </c>
      <c r="AI62" s="1">
        <f t="shared" si="24"/>
        <v>66.147718947091931</v>
      </c>
      <c r="AJ62" s="1">
        <f t="shared" si="25"/>
        <v>1</v>
      </c>
      <c r="AM62" s="1">
        <f t="shared" si="26"/>
        <v>602.13616068760132</v>
      </c>
      <c r="AN62" s="1">
        <f t="shared" si="1"/>
        <v>50168.39185351201</v>
      </c>
      <c r="AO62" s="1">
        <f t="shared" si="27"/>
        <v>18613.691159081962</v>
      </c>
      <c r="AP62" s="1">
        <f t="shared" si="28"/>
        <v>37733.58444526013</v>
      </c>
      <c r="AQ62" s="1">
        <f t="shared" si="29"/>
        <v>56347.275604342096</v>
      </c>
      <c r="AR62" s="1">
        <f t="shared" si="30"/>
        <v>6178.8837508300858</v>
      </c>
      <c r="AT62" s="1">
        <f t="shared" si="31"/>
        <v>724.28494835040181</v>
      </c>
      <c r="AU62" s="1">
        <f t="shared" si="32"/>
        <v>60345.505675908942</v>
      </c>
      <c r="AV62" s="1">
        <f t="shared" si="33"/>
        <v>-3998.2300715668462</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289.22289000000001</v>
      </c>
      <c r="Z63" s="1">
        <f t="shared" si="15"/>
        <v>199.03031999999999</v>
      </c>
      <c r="AA63" s="1">
        <f t="shared" si="16"/>
        <v>277.52730799999995</v>
      </c>
      <c r="AB63" s="1">
        <f t="shared" si="17"/>
        <v>157.21693399999998</v>
      </c>
      <c r="AC63" s="1">
        <f t="shared" si="18"/>
        <v>83.067895382530594</v>
      </c>
      <c r="AD63" s="1">
        <f t="shared" si="19"/>
        <v>319.20316214560484</v>
      </c>
      <c r="AE63" s="1">
        <f t="shared" si="20"/>
        <v>307.50758014560478</v>
      </c>
      <c r="AF63" s="1">
        <f t="shared" si="21"/>
        <v>6.3667974955532114E-2</v>
      </c>
      <c r="AG63" s="1">
        <f t="shared" si="22"/>
        <v>-80.568286457694697</v>
      </c>
      <c r="AH63" s="1">
        <f t="shared" si="23"/>
        <v>118.42105654189609</v>
      </c>
      <c r="AI63" s="1">
        <f t="shared" si="24"/>
        <v>65.887237392706339</v>
      </c>
      <c r="AJ63" s="1">
        <f t="shared" si="25"/>
        <v>1</v>
      </c>
      <c r="AM63" s="1">
        <f t="shared" si="26"/>
        <v>609.95489604463592</v>
      </c>
      <c r="AN63" s="1">
        <f t="shared" si="1"/>
        <v>50667.669492698144</v>
      </c>
      <c r="AO63" s="1">
        <f t="shared" si="27"/>
        <v>18788.298123890301</v>
      </c>
      <c r="AP63" s="1">
        <f t="shared" si="28"/>
        <v>38009.781951477635</v>
      </c>
      <c r="AQ63" s="1">
        <f t="shared" si="29"/>
        <v>56798.080075367936</v>
      </c>
      <c r="AR63" s="1">
        <f t="shared" si="30"/>
        <v>6130.4105826697923</v>
      </c>
      <c r="AT63" s="1">
        <f t="shared" si="31"/>
        <v>734.58407393136474</v>
      </c>
      <c r="AU63" s="1">
        <f t="shared" si="32"/>
        <v>61020.353003003729</v>
      </c>
      <c r="AV63" s="1">
        <f t="shared" si="33"/>
        <v>-4222.2729276357932</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291.72846000000004</v>
      </c>
      <c r="Z64" s="1">
        <f t="shared" si="15"/>
        <v>193.43647999999999</v>
      </c>
      <c r="AA64" s="1">
        <f t="shared" si="16"/>
        <v>279.30511199999995</v>
      </c>
      <c r="AB64" s="1">
        <f t="shared" si="17"/>
        <v>151.833876</v>
      </c>
      <c r="AC64" s="1">
        <f t="shared" si="18"/>
        <v>82.79473397954267</v>
      </c>
      <c r="AD64" s="1">
        <f t="shared" si="19"/>
        <v>322.05825677813328</v>
      </c>
      <c r="AE64" s="1">
        <f t="shared" si="20"/>
        <v>309.63490877813319</v>
      </c>
      <c r="AF64" s="1">
        <f t="shared" si="21"/>
        <v>5.0866731633413639E-2</v>
      </c>
      <c r="AG64" s="1">
        <f t="shared" si="22"/>
        <v>-80.816993266452016</v>
      </c>
      <c r="AH64" s="1">
        <f t="shared" si="23"/>
        <v>118.41060732637676</v>
      </c>
      <c r="AI64" s="1">
        <f t="shared" si="24"/>
        <v>65.620202418867422</v>
      </c>
      <c r="AJ64" s="1">
        <f t="shared" si="25"/>
        <v>1</v>
      </c>
      <c r="AM64" s="1">
        <f t="shared" si="26"/>
        <v>617.74349350289322</v>
      </c>
      <c r="AN64" s="1">
        <f t="shared" si="1"/>
        <v>51145.908212165392</v>
      </c>
      <c r="AO64" s="1">
        <f t="shared" si="27"/>
        <v>18956.348993960924</v>
      </c>
      <c r="AP64" s="1">
        <f t="shared" si="28"/>
        <v>38272.732534429939</v>
      </c>
      <c r="AQ64" s="1">
        <f t="shared" si="29"/>
        <v>57229.08152839086</v>
      </c>
      <c r="AR64" s="1">
        <f t="shared" si="30"/>
        <v>6083.1733162254677</v>
      </c>
      <c r="AT64" s="1">
        <f t="shared" si="31"/>
        <v>744.84350076437443</v>
      </c>
      <c r="AU64" s="1">
        <f t="shared" si="32"/>
        <v>61669.119502177666</v>
      </c>
      <c r="AV64" s="1">
        <f t="shared" si="33"/>
        <v>-4440.0379737868061</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294.13432000000006</v>
      </c>
      <c r="Z65" s="1">
        <f t="shared" si="15"/>
        <v>187.79485</v>
      </c>
      <c r="AA65" s="1">
        <f t="shared" si="16"/>
        <v>280.98680999999999</v>
      </c>
      <c r="AB65" s="1">
        <f t="shared" si="17"/>
        <v>146.41533200000001</v>
      </c>
      <c r="AC65" s="1">
        <f t="shared" si="18"/>
        <v>82.537924908492741</v>
      </c>
      <c r="AD65" s="1">
        <f t="shared" si="19"/>
        <v>324.81883504875606</v>
      </c>
      <c r="AE65" s="1">
        <f t="shared" si="20"/>
        <v>311.67132504875599</v>
      </c>
      <c r="AF65" s="1">
        <f t="shared" si="21"/>
        <v>3.8194733617175354E-2</v>
      </c>
      <c r="AG65" s="1">
        <f t="shared" si="22"/>
        <v>-81.066672924399498</v>
      </c>
      <c r="AH65" s="1">
        <f t="shared" si="23"/>
        <v>118.36094274692871</v>
      </c>
      <c r="AI65" s="1">
        <f t="shared" si="24"/>
        <v>65.376962425564841</v>
      </c>
      <c r="AJ65" s="1">
        <f t="shared" si="25"/>
        <v>1</v>
      </c>
      <c r="AM65" s="1">
        <f t="shared" si="26"/>
        <v>625.5049817536277</v>
      </c>
      <c r="AN65" s="1">
        <f t="shared" si="1"/>
        <v>51627.883213869049</v>
      </c>
      <c r="AO65" s="1">
        <f t="shared" si="27"/>
        <v>19118.836630969781</v>
      </c>
      <c r="AP65" s="1">
        <f t="shared" si="28"/>
        <v>38524.445803976538</v>
      </c>
      <c r="AQ65" s="1">
        <f t="shared" si="29"/>
        <v>57643.282434946319</v>
      </c>
      <c r="AR65" s="1">
        <f t="shared" si="30"/>
        <v>6015.3992210772703</v>
      </c>
      <c r="AT65" s="1">
        <f t="shared" si="31"/>
        <v>755.06721835286714</v>
      </c>
      <c r="AU65" s="1">
        <f t="shared" si="32"/>
        <v>62321.681369273443</v>
      </c>
      <c r="AV65" s="1">
        <f t="shared" si="33"/>
        <v>-4678.3989343271242</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296.44147000000004</v>
      </c>
      <c r="Z66" s="1">
        <f t="shared" si="15"/>
        <v>182.10542999999996</v>
      </c>
      <c r="AA66" s="1">
        <f t="shared" si="16"/>
        <v>282.57340200000004</v>
      </c>
      <c r="AB66" s="1">
        <f t="shared" si="17"/>
        <v>140.96130199999999</v>
      </c>
      <c r="AC66" s="1">
        <f t="shared" si="18"/>
        <v>82.155144537389759</v>
      </c>
      <c r="AD66" s="1">
        <f t="shared" si="19"/>
        <v>327.44705983379077</v>
      </c>
      <c r="AE66" s="1">
        <f t="shared" si="20"/>
        <v>313.57899183379078</v>
      </c>
      <c r="AF66" s="1">
        <f t="shared" si="21"/>
        <v>2.6779953658044055E-2</v>
      </c>
      <c r="AG66" s="1">
        <f t="shared" si="22"/>
        <v>-81.19187666106555</v>
      </c>
      <c r="AH66" s="1">
        <f t="shared" si="23"/>
        <v>118.36936674292784</v>
      </c>
      <c r="AI66" s="1">
        <f>AH66-R66</f>
        <v>65.044633817478797</v>
      </c>
      <c r="AJ66" s="1">
        <f t="shared" si="25"/>
        <v>1</v>
      </c>
      <c r="AM66" s="1">
        <f t="shared" si="26"/>
        <v>633.2432646831096</v>
      </c>
      <c r="AN66" s="1">
        <f t="shared" ref="AN66:AN89" si="37">AM66*AC66</f>
        <v>52024.191937369433</v>
      </c>
      <c r="AO66" s="1">
        <f t="shared" si="27"/>
        <v>19273.533941816924</v>
      </c>
      <c r="AP66" s="1">
        <f t="shared" si="28"/>
        <v>38760.24486460755</v>
      </c>
      <c r="AQ66" s="1">
        <f t="shared" si="29"/>
        <v>58033.778806424474</v>
      </c>
      <c r="AR66" s="1">
        <f t="shared" si="30"/>
        <v>6009.5868690550415</v>
      </c>
      <c r="AT66" s="1">
        <f t="shared" si="31"/>
        <v>765.26036903932072</v>
      </c>
      <c r="AU66" s="1">
        <f t="shared" si="32"/>
        <v>62870.076227161619</v>
      </c>
      <c r="AV66" s="1">
        <f t="shared" si="33"/>
        <v>-4836.2974207371444</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298.63492000000002</v>
      </c>
      <c r="Z67" s="1">
        <f t="shared" ref="Z67:Z90" si="48">B67+$S$12*(G67-D67)+$S$14*(B67-J67)</f>
        <v>176.37583999999998</v>
      </c>
      <c r="AA67" s="1">
        <f t="shared" ref="AA67:AA85" si="49">G67+$S$18*(J67-B67)+$S$20*(G67-D67)</f>
        <v>284.05173600000001</v>
      </c>
      <c r="AB67" s="1">
        <f t="shared" ref="AB67:AB90" si="50">B67+$S$18*(G67-D67)+$S$20*(B67-J67)</f>
        <v>135.48003199999999</v>
      </c>
      <c r="AC67" s="1">
        <f t="shared" ref="AC67:AC88" si="51">AJ67*((AG67-Q67)^2+(AH67-R67)^2)^0.5</f>
        <v>81.939046678197911</v>
      </c>
      <c r="AD67" s="1">
        <f t="shared" ref="AD67:AD80" si="52">Y67-Q67</f>
        <v>329.88604444679521</v>
      </c>
      <c r="AE67" s="1">
        <f t="shared" ref="AE67:AE74" si="53">AA67-Q67</f>
        <v>315.30286044679519</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($AK$39+$AK$42*(X67-$X$2))*0.994</f>
        <v>640.93486309825755</v>
      </c>
      <c r="AN67" s="1">
        <f t="shared" si="37"/>
        <v>52517.591665092514</v>
      </c>
      <c r="AO67" s="1">
        <f t="shared" ref="AO67:AO89" si="59">$AL$2*AD67</f>
        <v>19417.092576138366</v>
      </c>
      <c r="AP67" s="1">
        <f t="shared" ref="AP67:AP86" si="60">$AL$5*AE67</f>
        <v>38973.325368386577</v>
      </c>
      <c r="AQ67" s="1">
        <f t="shared" ref="AQ67:AQ86" si="61">AO67+AP67</f>
        <v>58390.417944524947</v>
      </c>
      <c r="AR67" s="1">
        <f t="shared" ref="AR67:AR73" si="62">AQ67-AN67</f>
        <v>5872.8262794324328</v>
      </c>
      <c r="AT67" s="1">
        <f t="shared" ref="AT67:AT89" si="63">($AK$45+$AK$48*(X67-$X$2))*0.982</f>
        <v>775.39202516765783</v>
      </c>
      <c r="AU67" s="1">
        <f t="shared" ref="AU67:AU89" si="64">AT67*AC67</f>
        <v>63534.883344115122</v>
      </c>
      <c r="AV67" s="1">
        <f t="shared" ref="AV67:AV89" si="65">AQ67-AU67</f>
        <v>-5144.4653995901754</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300.73000999999999</v>
      </c>
      <c r="Z68" s="1">
        <f t="shared" si="48"/>
        <v>170.59314000000001</v>
      </c>
      <c r="AA68" s="1">
        <f t="shared" si="49"/>
        <v>285.43469599999997</v>
      </c>
      <c r="AB68" s="1">
        <f t="shared" si="50"/>
        <v>129.95856599999999</v>
      </c>
      <c r="AC68" s="1">
        <f t="shared" si="51"/>
        <v>81.461980209579309</v>
      </c>
      <c r="AD68" s="1">
        <f t="shared" si="52"/>
        <v>332.3668024679888</v>
      </c>
      <c r="AE68" s="1">
        <f t="shared" si="53"/>
        <v>317.07148846798884</v>
      </c>
      <c r="AF68" s="1">
        <f t="shared" si="54"/>
        <v>4.3614453019169986E-3</v>
      </c>
      <c r="AG68" s="1">
        <f t="shared" si="55"/>
        <v>-81.434398832476333</v>
      </c>
      <c r="AH68" s="1">
        <f t="shared" si="56"/>
        <v>118.27948536298226</v>
      </c>
      <c r="AI68" s="1">
        <f t="shared" ref="AI68:AI89" si="66">AH68-R68</f>
        <v>64.469005111242765</v>
      </c>
      <c r="AJ68" s="1">
        <f t="shared" si="57"/>
        <v>1</v>
      </c>
      <c r="AM68" s="1">
        <f t="shared" si="58"/>
        <v>648.62033861643818</v>
      </c>
      <c r="AN68" s="1">
        <f t="shared" si="37"/>
        <v>52837.89718790292</v>
      </c>
      <c r="AO68" s="1">
        <f t="shared" si="59"/>
        <v>19563.109993265822</v>
      </c>
      <c r="AP68" s="1">
        <f t="shared" si="60"/>
        <v>39191.938403574233</v>
      </c>
      <c r="AQ68" s="1">
        <f t="shared" si="61"/>
        <v>58755.048396840051</v>
      </c>
      <c r="AR68" s="1">
        <f t="shared" si="62"/>
        <v>5917.1512089371317</v>
      </c>
      <c r="AT68" s="1">
        <f t="shared" si="63"/>
        <v>785.51561599106958</v>
      </c>
      <c r="AU68" s="1">
        <f t="shared" si="64"/>
        <v>63989.657564180008</v>
      </c>
      <c r="AV68" s="1">
        <f t="shared" si="65"/>
        <v>-5234.6091673399569</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302.71802000000002</v>
      </c>
      <c r="Z69" s="1">
        <f t="shared" si="48"/>
        <v>164.78425999999999</v>
      </c>
      <c r="AA69" s="1">
        <f t="shared" si="49"/>
        <v>286.71664399999997</v>
      </c>
      <c r="AB69" s="1">
        <f t="shared" si="50"/>
        <v>124.422012</v>
      </c>
      <c r="AC69" s="1">
        <f t="shared" si="51"/>
        <v>81.181207784263734</v>
      </c>
      <c r="AD69" s="1">
        <f t="shared" si="52"/>
        <v>334.56001999220553</v>
      </c>
      <c r="AE69" s="1">
        <f t="shared" si="53"/>
        <v>318.55864399220548</v>
      </c>
      <c r="AF69" s="1">
        <f t="shared" si="54"/>
        <v>-5.8616545240871227E-3</v>
      </c>
      <c r="AG69" s="1">
        <f t="shared" si="55"/>
        <v>-81.467943507650972</v>
      </c>
      <c r="AH69" s="1">
        <f t="shared" si="56"/>
        <v>118.25349866721804</v>
      </c>
      <c r="AI69" s="1">
        <f t="shared" si="66"/>
        <v>64.246822703645179</v>
      </c>
      <c r="AJ69" s="1">
        <f t="shared" si="57"/>
        <v>1</v>
      </c>
      <c r="AM69" s="1">
        <f t="shared" si="58"/>
        <v>656.24148403159461</v>
      </c>
      <c r="AN69" s="1">
        <f t="shared" si="37"/>
        <v>53274.476271822474</v>
      </c>
      <c r="AO69" s="1">
        <f t="shared" si="59"/>
        <v>19692.202776741218</v>
      </c>
      <c r="AP69" s="1">
        <f t="shared" si="60"/>
        <v>39375.75974930056</v>
      </c>
      <c r="AQ69" s="1">
        <f t="shared" si="61"/>
        <v>59067.962526041782</v>
      </c>
      <c r="AR69" s="1">
        <f t="shared" si="62"/>
        <v>5793.4862542193077</v>
      </c>
      <c r="AT69" s="1">
        <f t="shared" si="63"/>
        <v>795.55446883839841</v>
      </c>
      <c r="AU69" s="1">
        <f t="shared" si="64"/>
        <v>64584.072638469588</v>
      </c>
      <c r="AV69" s="1">
        <f t="shared" si="65"/>
        <v>-5516.1101124278066</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304.60035000000005</v>
      </c>
      <c r="Z70" s="1">
        <f t="shared" si="48"/>
        <v>158.92292000000003</v>
      </c>
      <c r="AA70" s="1">
        <f t="shared" si="49"/>
        <v>287.89650799999998</v>
      </c>
      <c r="AB70" s="1">
        <f t="shared" si="50"/>
        <v>118.84653</v>
      </c>
      <c r="AC70" s="1">
        <f t="shared" si="51"/>
        <v>80.712604676079152</v>
      </c>
      <c r="AD70" s="1">
        <f t="shared" si="52"/>
        <v>336.78010817701403</v>
      </c>
      <c r="AE70" s="1">
        <f t="shared" si="53"/>
        <v>320.07626617701396</v>
      </c>
      <c r="AF70" s="1">
        <f t="shared" si="54"/>
        <v>-1.6064518447075678E-2</v>
      </c>
      <c r="AG70" s="1">
        <f t="shared" si="55"/>
        <v>-81.506987846797102</v>
      </c>
      <c r="AH70" s="1">
        <f t="shared" si="56"/>
        <v>118.18873385256326</v>
      </c>
      <c r="AI70" s="1">
        <f t="shared" si="66"/>
        <v>63.88543626446878</v>
      </c>
      <c r="AJ70" s="1">
        <f t="shared" si="57"/>
        <v>1</v>
      </c>
      <c r="AM70" s="1">
        <f t="shared" si="58"/>
        <v>663.85193777841891</v>
      </c>
      <c r="AN70" s="1">
        <f t="shared" si="37"/>
        <v>53581.21901735862</v>
      </c>
      <c r="AO70" s="1">
        <f t="shared" si="59"/>
        <v>19822.877167299044</v>
      </c>
      <c r="AP70" s="1">
        <f t="shared" si="60"/>
        <v>39563.346957075992</v>
      </c>
      <c r="AQ70" s="1">
        <f t="shared" si="61"/>
        <v>59386.224124375032</v>
      </c>
      <c r="AR70" s="1">
        <f t="shared" si="62"/>
        <v>5805.0051070164118</v>
      </c>
      <c r="AT70" s="1">
        <f t="shared" si="63"/>
        <v>805.57923822724001</v>
      </c>
      <c r="AU70" s="1">
        <f t="shared" si="64"/>
        <v>65020.398590292214</v>
      </c>
      <c r="AV70" s="1">
        <f t="shared" si="65"/>
        <v>-5634.1744659171818</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306.36963000000003</v>
      </c>
      <c r="Z71" s="1">
        <f t="shared" si="48"/>
        <v>153.02873</v>
      </c>
      <c r="AA71" s="1">
        <f t="shared" si="49"/>
        <v>288.969382</v>
      </c>
      <c r="AB71" s="1">
        <f t="shared" si="50"/>
        <v>113.250518</v>
      </c>
      <c r="AC71" s="1">
        <f t="shared" si="51"/>
        <v>80.26151084134959</v>
      </c>
      <c r="AD71" s="1">
        <f t="shared" si="52"/>
        <v>338.82597588196029</v>
      </c>
      <c r="AE71" s="1">
        <f t="shared" si="53"/>
        <v>321.42572788196026</v>
      </c>
      <c r="AF71" s="1">
        <f t="shared" si="54"/>
        <v>-2.5607029454661989E-2</v>
      </c>
      <c r="AG71" s="1">
        <f t="shared" si="55"/>
        <v>-81.483934534927542</v>
      </c>
      <c r="AH71" s="1">
        <f t="shared" si="56"/>
        <v>118.13854931750318</v>
      </c>
      <c r="AI71" s="1">
        <f t="shared" si="66"/>
        <v>63.546877762888649</v>
      </c>
      <c r="AJ71" s="1">
        <f t="shared" si="57"/>
        <v>1</v>
      </c>
      <c r="AM71" s="1">
        <f t="shared" si="58"/>
        <v>671.40884761852942</v>
      </c>
      <c r="AN71" s="1">
        <f t="shared" si="37"/>
        <v>53888.288502112635</v>
      </c>
      <c r="AO71" s="1">
        <f t="shared" si="59"/>
        <v>19943.296940412183</v>
      </c>
      <c r="AP71" s="1">
        <f t="shared" si="60"/>
        <v>39730.14852057759</v>
      </c>
      <c r="AQ71" s="1">
        <f t="shared" si="61"/>
        <v>59673.445460989773</v>
      </c>
      <c r="AR71" s="1">
        <f t="shared" si="62"/>
        <v>5785.1569588771381</v>
      </c>
      <c r="AT71" s="1">
        <f t="shared" si="63"/>
        <v>815.5334776142131</v>
      </c>
      <c r="AU71" s="1">
        <f t="shared" si="64"/>
        <v>65455.949055016696</v>
      </c>
      <c r="AV71" s="1">
        <f t="shared" si="65"/>
        <v>-5782.5035940269227</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308.0385</v>
      </c>
      <c r="Z72" s="1">
        <f t="shared" si="48"/>
        <v>147.10339000000002</v>
      </c>
      <c r="AA72" s="1">
        <f t="shared" si="49"/>
        <v>289.946686</v>
      </c>
      <c r="AB72" s="1">
        <f t="shared" si="50"/>
        <v>107.63444</v>
      </c>
      <c r="AC72" s="1">
        <f t="shared" si="51"/>
        <v>79.819253702080516</v>
      </c>
      <c r="AD72" s="1">
        <f t="shared" si="52"/>
        <v>340.72429515164458</v>
      </c>
      <c r="AE72" s="1">
        <f t="shared" si="53"/>
        <v>322.63248115164458</v>
      </c>
      <c r="AF72" s="1">
        <f t="shared" si="54"/>
        <v>-3.4589419682973369E-2</v>
      </c>
      <c r="AG72" s="1">
        <f t="shared" si="55"/>
        <v>-81.410630127979687</v>
      </c>
      <c r="AH72" s="1">
        <f t="shared" si="56"/>
        <v>118.10211024491019</v>
      </c>
      <c r="AI72" s="1">
        <f t="shared" si="66"/>
        <v>63.221861077367883</v>
      </c>
      <c r="AJ72" s="1">
        <f t="shared" si="57"/>
        <v>1</v>
      </c>
      <c r="AM72" s="1">
        <f t="shared" si="58"/>
        <v>678.92268358031549</v>
      </c>
      <c r="AN72" s="1">
        <f t="shared" si="37"/>
        <v>54191.101924794537</v>
      </c>
      <c r="AO72" s="1">
        <f t="shared" si="59"/>
        <v>20055.032012625801</v>
      </c>
      <c r="AP72" s="1">
        <f t="shared" si="60"/>
        <v>39879.310465230184</v>
      </c>
      <c r="AQ72" s="1">
        <f t="shared" si="61"/>
        <v>59934.342477855986</v>
      </c>
      <c r="AR72" s="1">
        <f t="shared" si="62"/>
        <v>5743.2405530614487</v>
      </c>
      <c r="AT72" s="1">
        <f t="shared" si="63"/>
        <v>825.43097850552624</v>
      </c>
      <c r="AU72" s="1">
        <f t="shared" si="64"/>
        <v>65885.284686889165</v>
      </c>
      <c r="AV72" s="1">
        <f t="shared" si="65"/>
        <v>-5950.9422090331791</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309.60064000000006</v>
      </c>
      <c r="Z73" s="1">
        <f t="shared" si="48"/>
        <v>141.14755</v>
      </c>
      <c r="AA73" s="1">
        <f t="shared" si="49"/>
        <v>290.82271000000003</v>
      </c>
      <c r="AB73" s="1">
        <f t="shared" si="50"/>
        <v>101.99956399999998</v>
      </c>
      <c r="AC73" s="1">
        <f t="shared" si="51"/>
        <v>79.386508754580191</v>
      </c>
      <c r="AD73" s="1">
        <f t="shared" si="52"/>
        <v>342.52171923231197</v>
      </c>
      <c r="AE73" s="1">
        <f t="shared" si="53"/>
        <v>323.74378923231194</v>
      </c>
      <c r="AF73" s="1">
        <f t="shared" si="54"/>
        <v>-4.3483239569640654E-2</v>
      </c>
      <c r="AG73" s="1">
        <f t="shared" si="55"/>
        <v>-81.340041070987667</v>
      </c>
      <c r="AH73" s="1">
        <f t="shared" si="56"/>
        <v>118.03698154415797</v>
      </c>
      <c r="AI73" s="1">
        <f t="shared" si="66"/>
        <v>62.911222422600389</v>
      </c>
      <c r="AJ73" s="1">
        <f t="shared" si="57"/>
        <v>1</v>
      </c>
      <c r="AM73" s="1">
        <f t="shared" si="58"/>
        <v>686.39338693622892</v>
      </c>
      <c r="AN73" s="1">
        <f t="shared" si="37"/>
        <v>54490.374621098883</v>
      </c>
      <c r="AO73" s="1">
        <f t="shared" si="59"/>
        <v>20160.828394013883</v>
      </c>
      <c r="AP73" s="1">
        <f t="shared" si="60"/>
        <v>40016.67481184916</v>
      </c>
      <c r="AQ73" s="1">
        <f t="shared" si="61"/>
        <v>60177.503205863046</v>
      </c>
      <c r="AR73" s="1">
        <f t="shared" si="62"/>
        <v>5687.128584764163</v>
      </c>
      <c r="AT73" s="1">
        <f t="shared" si="63"/>
        <v>835.27166354309429</v>
      </c>
      <c r="AU73" s="1">
        <f t="shared" si="64"/>
        <v>66309.301230316618</v>
      </c>
      <c r="AV73" s="1">
        <f t="shared" si="65"/>
        <v>-6131.798024453572</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311.05007999999998</v>
      </c>
      <c r="Z74" s="1">
        <f t="shared" si="48"/>
        <v>135.15354000000002</v>
      </c>
      <c r="AA74" s="1">
        <f t="shared" si="49"/>
        <v>291.59147600000006</v>
      </c>
      <c r="AB74" s="1">
        <f t="shared" si="50"/>
        <v>96.339448000000004</v>
      </c>
      <c r="AC74" s="1">
        <f t="shared" si="51"/>
        <v>78.82004007186859</v>
      </c>
      <c r="AD74" s="1">
        <f t="shared" si="52"/>
        <v>344.21347783048736</v>
      </c>
      <c r="AE74" s="1">
        <f t="shared" si="53"/>
        <v>324.75487383048744</v>
      </c>
      <c r="AF74" s="1">
        <f t="shared" si="54"/>
        <v>-5.1586246819961774E-2</v>
      </c>
      <c r="AG74" s="1">
        <f t="shared" si="55"/>
        <v>-81.184769238120253</v>
      </c>
      <c r="AH74" s="1">
        <f t="shared" si="56"/>
        <v>118.00617299786646</v>
      </c>
      <c r="AI74" s="1">
        <f t="shared" si="66"/>
        <v>62.502372795447926</v>
      </c>
      <c r="AJ74" s="1">
        <f t="shared" si="57"/>
        <v>1</v>
      </c>
      <c r="AM74" s="1">
        <f t="shared" si="58"/>
        <v>693.82867200189219</v>
      </c>
      <c r="AN74" s="1">
        <f t="shared" si="37"/>
        <v>54687.603730200513</v>
      </c>
      <c r="AO74" s="1">
        <f t="shared" si="59"/>
        <v>20260.405305102486</v>
      </c>
      <c r="AP74" s="1">
        <f t="shared" si="60"/>
        <v>40141.650934691235</v>
      </c>
      <c r="AQ74" s="1">
        <f t="shared" si="61"/>
        <v>60402.056239793717</v>
      </c>
      <c r="AR74" s="1">
        <f>AQ74-AN74</f>
        <v>5714.452509593204</v>
      </c>
      <c r="AT74" s="1">
        <f t="shared" si="63"/>
        <v>845.06569430698619</v>
      </c>
      <c r="AU74" s="1">
        <f t="shared" si="64"/>
        <v>66608.111888638101</v>
      </c>
      <c r="AV74" s="1">
        <f t="shared" si="65"/>
        <v>-6206.0556488443835</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312.38512000000003</v>
      </c>
      <c r="Z75" s="1">
        <f t="shared" si="48"/>
        <v>129.136</v>
      </c>
      <c r="AA75" s="1">
        <f t="shared" si="49"/>
        <v>292.25252</v>
      </c>
      <c r="AB75" s="1">
        <f t="shared" si="50"/>
        <v>90.667512000000002</v>
      </c>
      <c r="AC75" s="1">
        <f t="shared" si="51"/>
        <v>78.313372742531769</v>
      </c>
      <c r="AD75" s="1">
        <f t="shared" si="52"/>
        <v>345.79430093437901</v>
      </c>
      <c r="AE75" s="1">
        <f>AA75-Q75</f>
        <v>325.66170093437898</v>
      </c>
      <c r="AF75" s="1">
        <f t="shared" si="54"/>
        <v>-5.9837016306733763E-2</v>
      </c>
      <c r="AG75" s="1">
        <f t="shared" si="55"/>
        <v>-81.061182071001966</v>
      </c>
      <c r="AH75" s="1">
        <f t="shared" si="56"/>
        <v>117.92507599162714</v>
      </c>
      <c r="AI75" s="1">
        <f t="shared" si="66"/>
        <v>62.147173209937726</v>
      </c>
      <c r="AJ75" s="1">
        <f t="shared" si="57"/>
        <v>1</v>
      </c>
      <c r="AM75" s="1">
        <f t="shared" si="58"/>
        <v>701.2026818880596</v>
      </c>
      <c r="AN75" s="1">
        <f t="shared" si="37"/>
        <v>54913.546994762539</v>
      </c>
      <c r="AO75" s="1">
        <f t="shared" si="59"/>
        <v>20353.452552997547</v>
      </c>
      <c r="AP75" s="1">
        <f t="shared" si="60"/>
        <v>40253.740205694856</v>
      </c>
      <c r="AQ75" s="1">
        <f t="shared" si="61"/>
        <v>60607.192758692399</v>
      </c>
      <c r="AR75" s="1">
        <f t="shared" ref="AR75:AR89" si="69">AQ75-AN75</f>
        <v>5693.6457639298605</v>
      </c>
      <c r="AT75" s="1">
        <f t="shared" si="63"/>
        <v>854.7790111523467</v>
      </c>
      <c r="AU75" s="1">
        <f t="shared" si="64"/>
        <v>66940.627312866447</v>
      </c>
      <c r="AV75" s="1">
        <f t="shared" si="65"/>
        <v>-6333.4345541740477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313.61342999999999</v>
      </c>
      <c r="Z76" s="1">
        <f t="shared" si="48"/>
        <v>123.08796000000001</v>
      </c>
      <c r="AA76" s="1">
        <f t="shared" si="49"/>
        <v>292.81228399999998</v>
      </c>
      <c r="AB76" s="1">
        <f t="shared" si="50"/>
        <v>84.976777999999996</v>
      </c>
      <c r="AC76" s="1">
        <f t="shared" si="51"/>
        <v>77.786959780183153</v>
      </c>
      <c r="AD76" s="1">
        <f t="shared" si="52"/>
        <v>347.21770862872683</v>
      </c>
      <c r="AE76" s="1">
        <f t="shared" ref="AE76:AE89" si="70">AA76-Q76</f>
        <v>326.41656262872681</v>
      </c>
      <c r="AF76" s="1">
        <f t="shared" si="54"/>
        <v>-6.7411235772189784E-2</v>
      </c>
      <c r="AG76" s="1">
        <f t="shared" si="55"/>
        <v>-80.867280539070592</v>
      </c>
      <c r="AH76" s="1">
        <f t="shared" si="56"/>
        <v>117.87326269434573</v>
      </c>
      <c r="AI76" s="1">
        <f t="shared" si="66"/>
        <v>61.782034300164277</v>
      </c>
      <c r="AJ76" s="1">
        <f t="shared" si="57"/>
        <v>1</v>
      </c>
      <c r="AM76" s="1">
        <f t="shared" si="58"/>
        <v>708.5344847495918</v>
      </c>
      <c r="AN76" s="1">
        <f t="shared" si="37"/>
        <v>55114.743468089291</v>
      </c>
      <c r="AO76" s="1">
        <f t="shared" si="59"/>
        <v>20437.234329886862</v>
      </c>
      <c r="AP76" s="1">
        <f t="shared" si="60"/>
        <v>40347.045640286415</v>
      </c>
      <c r="AQ76" s="1">
        <f t="shared" si="61"/>
        <v>60784.279970173273</v>
      </c>
      <c r="AR76" s="1">
        <f t="shared" si="69"/>
        <v>5669.5365020839818</v>
      </c>
      <c r="AT76" s="1">
        <f t="shared" si="63"/>
        <v>864.43673135358699</v>
      </c>
      <c r="AU76" s="1">
        <f t="shared" si="64"/>
        <v>67241.905254314464</v>
      </c>
      <c r="AV76" s="1">
        <f t="shared" si="65"/>
        <v>-6457.6252841411915</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314.72834000000006</v>
      </c>
      <c r="Z77" s="1">
        <f t="shared" si="48"/>
        <v>117.01739000000001</v>
      </c>
      <c r="AA77" s="1">
        <f t="shared" si="49"/>
        <v>293.26532600000002</v>
      </c>
      <c r="AB77" s="1">
        <f t="shared" si="50"/>
        <v>79.275223999999994</v>
      </c>
      <c r="AC77" s="1">
        <f t="shared" si="51"/>
        <v>77.159349766836755</v>
      </c>
      <c r="AD77" s="1">
        <f t="shared" si="52"/>
        <v>348.59148584818553</v>
      </c>
      <c r="AE77" s="1">
        <f t="shared" si="70"/>
        <v>327.12847184818548</v>
      </c>
      <c r="AF77" s="1">
        <f t="shared" si="54"/>
        <v>-7.4847238368237909E-2</v>
      </c>
      <c r="AG77" s="1">
        <f t="shared" si="55"/>
        <v>-80.668354870993767</v>
      </c>
      <c r="AH77" s="1">
        <f t="shared" si="56"/>
        <v>117.80066666915548</v>
      </c>
      <c r="AI77" s="1">
        <f t="shared" si="66"/>
        <v>61.341973107915877</v>
      </c>
      <c r="AJ77" s="1">
        <f t="shared" si="57"/>
        <v>1</v>
      </c>
      <c r="AM77" s="1">
        <f t="shared" si="58"/>
        <v>715.81328959642792</v>
      </c>
      <c r="AN77" s="1">
        <f t="shared" si="37"/>
        <v>55231.687979720788</v>
      </c>
      <c r="AO77" s="1">
        <f t="shared" si="59"/>
        <v>20518.0948570242</v>
      </c>
      <c r="AP77" s="1">
        <f t="shared" si="60"/>
        <v>40435.041891266825</v>
      </c>
      <c r="AQ77" s="1">
        <f t="shared" si="61"/>
        <v>60953.136748291028</v>
      </c>
      <c r="AR77" s="1">
        <f t="shared" si="69"/>
        <v>5721.4487685702406</v>
      </c>
      <c r="AT77" s="1">
        <f t="shared" si="63"/>
        <v>874.02464062198828</v>
      </c>
      <c r="AU77" s="1">
        <f t="shared" si="64"/>
        <v>67439.172950585795</v>
      </c>
      <c r="AV77" s="1">
        <f t="shared" si="65"/>
        <v>-6486.0362022947666</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315.73516999999998</v>
      </c>
      <c r="Z78" s="1">
        <f t="shared" si="48"/>
        <v>110.92364000000001</v>
      </c>
      <c r="AA78" s="1">
        <f t="shared" si="49"/>
        <v>293.616356</v>
      </c>
      <c r="AB78" s="1">
        <f t="shared" si="50"/>
        <v>73.561582000000001</v>
      </c>
      <c r="AC78" s="1">
        <f t="shared" si="51"/>
        <v>76.586902568771578</v>
      </c>
      <c r="AD78" s="1">
        <f t="shared" si="52"/>
        <v>349.74681163168481</v>
      </c>
      <c r="AE78" s="1">
        <f t="shared" si="70"/>
        <v>327.62799763168482</v>
      </c>
      <c r="AF78" s="1">
        <f t="shared" si="54"/>
        <v>-8.1505837002236584E-2</v>
      </c>
      <c r="AG78" s="1">
        <f t="shared" si="55"/>
        <v>-80.386583910160127</v>
      </c>
      <c r="AH78" s="1">
        <f t="shared" si="56"/>
        <v>117.76991437565651</v>
      </c>
      <c r="AI78" s="1">
        <f t="shared" si="66"/>
        <v>60.950130219275138</v>
      </c>
      <c r="AJ78" s="1">
        <f t="shared" si="57"/>
        <v>1</v>
      </c>
      <c r="AM78" s="1">
        <f t="shared" si="58"/>
        <v>723.0354466849783</v>
      </c>
      <c r="AN78" s="1">
        <f t="shared" si="37"/>
        <v>55375.045309030669</v>
      </c>
      <c r="AO78" s="1">
        <f t="shared" si="59"/>
        <v>20586.097332640966</v>
      </c>
      <c r="AP78" s="1">
        <f t="shared" si="60"/>
        <v>40496.786275262042</v>
      </c>
      <c r="AQ78" s="1">
        <f t="shared" si="61"/>
        <v>61082.883607903008</v>
      </c>
      <c r="AR78" s="1">
        <f t="shared" si="69"/>
        <v>5707.8382988723388</v>
      </c>
      <c r="AT78" s="1">
        <f t="shared" si="63"/>
        <v>883.53793138115179</v>
      </c>
      <c r="AU78" s="1">
        <f t="shared" si="64"/>
        <v>67667.433466502262</v>
      </c>
      <c r="AV78" s="1">
        <f t="shared" si="65"/>
        <v>-6584.5498585992536</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316.62127999999996</v>
      </c>
      <c r="Z79" s="1">
        <f t="shared" si="48"/>
        <v>104.80800999999997</v>
      </c>
      <c r="AA79" s="1">
        <f t="shared" si="49"/>
        <v>293.85395399999993</v>
      </c>
      <c r="AB79" s="1">
        <f t="shared" si="50"/>
        <v>67.838387999999981</v>
      </c>
      <c r="AC79" s="1">
        <f t="shared" si="51"/>
        <v>75.963590982930512</v>
      </c>
      <c r="AD79" s="1">
        <f t="shared" si="52"/>
        <v>350.84633698901013</v>
      </c>
      <c r="AE79" s="1">
        <f t="shared" si="70"/>
        <v>328.0790109890101</v>
      </c>
      <c r="AF79" s="1">
        <f t="shared" si="54"/>
        <v>-8.8300906155795639E-2</v>
      </c>
      <c r="AG79" s="1">
        <f t="shared" si="55"/>
        <v>-80.13187338286896</v>
      </c>
      <c r="AH79" s="1">
        <f t="shared" si="56"/>
        <v>117.69330808404638</v>
      </c>
      <c r="AI79" s="1">
        <f t="shared" si="66"/>
        <v>60.52298211095107</v>
      </c>
      <c r="AJ79" s="1">
        <f t="shared" si="57"/>
        <v>1</v>
      </c>
      <c r="AM79" s="1">
        <f t="shared" si="58"/>
        <v>730.2010629717372</v>
      </c>
      <c r="AN79" s="1">
        <f t="shared" si="37"/>
        <v>55468.694882886128</v>
      </c>
      <c r="AO79" s="1">
        <f t="shared" si="59"/>
        <v>20650.815395173136</v>
      </c>
      <c r="AP79" s="1">
        <f t="shared" si="60"/>
        <v>40552.534232307589</v>
      </c>
      <c r="AQ79" s="1">
        <f t="shared" si="61"/>
        <v>61203.349627480726</v>
      </c>
      <c r="AR79" s="1">
        <f t="shared" si="69"/>
        <v>5734.654744594598</v>
      </c>
      <c r="AT79" s="1">
        <f t="shared" si="63"/>
        <v>892.97674451810315</v>
      </c>
      <c r="AU79" s="1">
        <f t="shared" si="64"/>
        <v>67833.720177842028</v>
      </c>
      <c r="AV79" s="1">
        <f t="shared" si="65"/>
        <v>-6630.3705503613019</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317.39996000000002</v>
      </c>
      <c r="Z80" s="1">
        <f t="shared" si="48"/>
        <v>98.677520000000001</v>
      </c>
      <c r="AA80" s="1">
        <f t="shared" si="49"/>
        <v>293.99080800000002</v>
      </c>
      <c r="AB80" s="1">
        <f t="shared" si="50"/>
        <v>62.110816</v>
      </c>
      <c r="AC80" s="1">
        <f t="shared" si="51"/>
        <v>75.275746867581702</v>
      </c>
      <c r="AD80" s="1">
        <f t="shared" si="52"/>
        <v>351.84636503803893</v>
      </c>
      <c r="AE80" s="1">
        <f t="shared" si="70"/>
        <v>328.43721303803892</v>
      </c>
      <c r="AF80" s="1">
        <f t="shared" si="54"/>
        <v>-9.4706234579371301E-2</v>
      </c>
      <c r="AG80" s="1">
        <f t="shared" si="55"/>
        <v>-79.84156413226728</v>
      </c>
      <c r="AH80" s="1">
        <f t="shared" si="56"/>
        <v>117.62503957498839</v>
      </c>
      <c r="AI80" s="1">
        <f t="shared" si="66"/>
        <v>60.047627740668737</v>
      </c>
      <c r="AJ80" s="1">
        <f t="shared" si="57"/>
        <v>1</v>
      </c>
      <c r="AM80" s="1">
        <f t="shared" si="58"/>
        <v>737.30747890048087</v>
      </c>
      <c r="AN80" s="1">
        <f t="shared" si="37"/>
        <v>55501.371145287434</v>
      </c>
      <c r="AO80" s="1">
        <f t="shared" si="59"/>
        <v>20709.677046138971</v>
      </c>
      <c r="AP80" s="1">
        <f t="shared" si="60"/>
        <v>40596.810154779843</v>
      </c>
      <c r="AQ80" s="1">
        <f t="shared" si="61"/>
        <v>61306.487200918811</v>
      </c>
      <c r="AR80" s="1">
        <f t="shared" si="69"/>
        <v>5805.1160556313771</v>
      </c>
      <c r="AT80" s="1">
        <f t="shared" si="63"/>
        <v>902.33757676763548</v>
      </c>
      <c r="AU80" s="1">
        <f t="shared" si="64"/>
        <v>67924.135017867608</v>
      </c>
      <c r="AV80" s="1">
        <f t="shared" si="65"/>
        <v>-6617.6478169487964</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318.07020999999997</v>
      </c>
      <c r="Z81" s="1">
        <f t="shared" si="48"/>
        <v>92.532170000000008</v>
      </c>
      <c r="AA81" s="1">
        <f t="shared" si="49"/>
        <v>294.02591799999999</v>
      </c>
      <c r="AB81" s="1">
        <f t="shared" si="50"/>
        <v>56.378866000000016</v>
      </c>
      <c r="AC81" s="1">
        <f t="shared" si="51"/>
        <v>74.575163335966948</v>
      </c>
      <c r="AD81" s="1">
        <f>Y81-Q81</f>
        <v>352.67740043624156</v>
      </c>
      <c r="AE81" s="1">
        <f t="shared" si="70"/>
        <v>328.63310843624157</v>
      </c>
      <c r="AF81" s="1">
        <f t="shared" si="54"/>
        <v>-0.10043920773676893</v>
      </c>
      <c r="AG81" s="1">
        <f t="shared" si="55"/>
        <v>-79.479068844117819</v>
      </c>
      <c r="AH81" s="1">
        <f t="shared" si="56"/>
        <v>117.59346148401963</v>
      </c>
      <c r="AI81" s="1">
        <f t="shared" si="66"/>
        <v>59.564834548036146</v>
      </c>
      <c r="AJ81" s="1">
        <f t="shared" si="57"/>
        <v>1</v>
      </c>
      <c r="AM81" s="1">
        <f t="shared" si="58"/>
        <v>744.35086377221944</v>
      </c>
      <c r="AN81" s="1">
        <f t="shared" si="37"/>
        <v>55510.087245081348</v>
      </c>
      <c r="AO81" s="1">
        <f t="shared" si="59"/>
        <v>20758.591789677179</v>
      </c>
      <c r="AP81" s="1">
        <f t="shared" si="60"/>
        <v>40621.024001370082</v>
      </c>
      <c r="AQ81" s="1">
        <f t="shared" si="61"/>
        <v>61379.615791047261</v>
      </c>
      <c r="AR81" s="1">
        <f t="shared" si="69"/>
        <v>5869.5285459659135</v>
      </c>
      <c r="AT81" s="1">
        <f t="shared" si="63"/>
        <v>911.61538219224633</v>
      </c>
      <c r="AU81" s="1">
        <f t="shared" si="64"/>
        <v>67983.866026566699</v>
      </c>
      <c r="AV81" s="1">
        <f t="shared" si="65"/>
        <v>-6604.2502355194374</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318.61207000000002</v>
      </c>
      <c r="Z82" s="1">
        <f t="shared" si="48"/>
        <v>86.371910000000028</v>
      </c>
      <c r="AA82" s="1">
        <f t="shared" si="49"/>
        <v>293.94115399999998</v>
      </c>
      <c r="AB82" s="1">
        <f t="shared" si="50"/>
        <v>50.644342000000023</v>
      </c>
      <c r="AC82" s="1">
        <f t="shared" si="51"/>
        <v>73.891393705785802</v>
      </c>
      <c r="AD82" s="1">
        <f t="shared" ref="AD82:AD89" si="71">Y82-Q82</f>
        <v>353.39331277305638</v>
      </c>
      <c r="AE82" s="1">
        <f t="shared" si="70"/>
        <v>328.72239677305635</v>
      </c>
      <c r="AF82" s="1">
        <f t="shared" si="54"/>
        <v>-0.10622765445316866</v>
      </c>
      <c r="AG82" s="1">
        <f t="shared" si="55"/>
        <v>-79.133852436515468</v>
      </c>
      <c r="AH82" s="1">
        <f t="shared" si="56"/>
        <v>117.52381796537081</v>
      </c>
      <c r="AI82" s="1">
        <f t="shared" si="66"/>
        <v>59.099780708766374</v>
      </c>
      <c r="AJ82" s="1">
        <f t="shared" si="57"/>
        <v>1</v>
      </c>
      <c r="AM82" s="1">
        <f t="shared" si="58"/>
        <v>751.32061359434363</v>
      </c>
      <c r="AN82" s="1">
        <f t="shared" si="37"/>
        <v>55516.127258372209</v>
      </c>
      <c r="AO82" s="1">
        <f t="shared" si="59"/>
        <v>20800.7303898221</v>
      </c>
      <c r="AP82" s="1">
        <f t="shared" si="60"/>
        <v>40632.060575530413</v>
      </c>
      <c r="AQ82" s="1">
        <f t="shared" si="61"/>
        <v>61432.790965352513</v>
      </c>
      <c r="AR82" s="1">
        <f t="shared" si="69"/>
        <v>5916.6637069803037</v>
      </c>
      <c r="AT82" s="1">
        <f t="shared" si="63"/>
        <v>920.79619282313274</v>
      </c>
      <c r="AU82" s="1">
        <f t="shared" si="64"/>
        <v>68038.914006682768</v>
      </c>
      <c r="AV82" s="1">
        <f t="shared" si="65"/>
        <v>-6606.1230413302546</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319.04615000000001</v>
      </c>
      <c r="Z83" s="1">
        <f t="shared" si="48"/>
        <v>80.205109999999991</v>
      </c>
      <c r="AA83" s="1">
        <f t="shared" si="49"/>
        <v>293.75591399999996</v>
      </c>
      <c r="AB83" s="1">
        <f t="shared" si="50"/>
        <v>44.913149999999995</v>
      </c>
      <c r="AC83" s="1">
        <f t="shared" si="51"/>
        <v>73.219806553273244</v>
      </c>
      <c r="AD83" s="1">
        <f t="shared" si="71"/>
        <v>353.95798233070525</v>
      </c>
      <c r="AE83" s="1">
        <f t="shared" si="70"/>
        <v>328.6677463307052</v>
      </c>
      <c r="AF83" s="1">
        <f t="shared" si="54"/>
        <v>-0.11161161858626444</v>
      </c>
      <c r="AG83" s="1">
        <f t="shared" si="55"/>
        <v>-78.749645553232654</v>
      </c>
      <c r="AH83" s="1">
        <f t="shared" si="56"/>
        <v>117.46788470622019</v>
      </c>
      <c r="AI83" s="1">
        <f t="shared" si="66"/>
        <v>58.646280389855534</v>
      </c>
      <c r="AJ83" s="1">
        <f t="shared" si="57"/>
        <v>1</v>
      </c>
      <c r="AM83" s="1">
        <f t="shared" si="58"/>
        <v>758.22486187449408</v>
      </c>
      <c r="AN83" s="1">
        <f t="shared" si="37"/>
        <v>55517.077710332786</v>
      </c>
      <c r="AO83" s="1">
        <f t="shared" si="59"/>
        <v>20833.966839985311</v>
      </c>
      <c r="AP83" s="1">
        <f t="shared" si="60"/>
        <v>40625.305452953151</v>
      </c>
      <c r="AQ83" s="1">
        <f t="shared" si="61"/>
        <v>61459.272292938462</v>
      </c>
      <c r="AR83" s="1">
        <f t="shared" si="69"/>
        <v>5942.1945826056763</v>
      </c>
      <c r="AT83" s="1">
        <f t="shared" si="63"/>
        <v>929.89072241549718</v>
      </c>
      <c r="AU83" s="1">
        <f t="shared" si="64"/>
        <v>68086.418810946212</v>
      </c>
      <c r="AV83" s="1">
        <f t="shared" si="65"/>
        <v>-6627.1465180077503</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319.36483000000004</v>
      </c>
      <c r="Z84" s="1">
        <f t="shared" si="48"/>
        <v>74.017780000000002</v>
      </c>
      <c r="AA84" s="1">
        <f t="shared" si="49"/>
        <v>293.461952</v>
      </c>
      <c r="AB84" s="1">
        <f t="shared" si="50"/>
        <v>39.173138000000002</v>
      </c>
      <c r="AC84" s="1">
        <f t="shared" si="51"/>
        <v>72.376169904630956</v>
      </c>
      <c r="AD84" s="1">
        <f t="shared" si="71"/>
        <v>354.45769763072525</v>
      </c>
      <c r="AE84" s="1">
        <f t="shared" si="70"/>
        <v>328.55481963072521</v>
      </c>
      <c r="AF84" s="1">
        <f t="shared" si="54"/>
        <v>-0.11649902729391544</v>
      </c>
      <c r="AG84" s="1">
        <f t="shared" si="55"/>
        <v>-78.309252249752376</v>
      </c>
      <c r="AH84" s="1">
        <f t="shared" si="56"/>
        <v>117.43451305565073</v>
      </c>
      <c r="AI84" s="1">
        <f t="shared" si="66"/>
        <v>58.057334338775121</v>
      </c>
      <c r="AJ84" s="1">
        <f t="shared" si="57"/>
        <v>1</v>
      </c>
      <c r="AM84" s="1">
        <f t="shared" si="58"/>
        <v>765.07756269510094</v>
      </c>
      <c r="AN84" s="1">
        <f t="shared" si="37"/>
        <v>55373.383667841568</v>
      </c>
      <c r="AO84" s="1">
        <f t="shared" si="59"/>
        <v>20863.380082544489</v>
      </c>
      <c r="AP84" s="1">
        <f t="shared" si="60"/>
        <v>40611.34703527543</v>
      </c>
      <c r="AQ84" s="1">
        <f t="shared" si="61"/>
        <v>61474.727117819915</v>
      </c>
      <c r="AR84" s="1">
        <f t="shared" si="69"/>
        <v>6101.3434499783471</v>
      </c>
      <c r="AT84" s="1">
        <f t="shared" si="63"/>
        <v>938.91735179958289</v>
      </c>
      <c r="AU84" s="1">
        <f t="shared" si="64"/>
        <v>67955.241780252763</v>
      </c>
      <c r="AV84" s="1">
        <f t="shared" si="65"/>
        <v>-6480.5146624328481</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319.56706000000003</v>
      </c>
      <c r="Z85" s="1">
        <f t="shared" si="48"/>
        <v>67.830880000000022</v>
      </c>
      <c r="AA85" s="1">
        <f t="shared" si="49"/>
        <v>293.06007199999999</v>
      </c>
      <c r="AB85" s="1">
        <f t="shared" si="50"/>
        <v>33.44343600000002</v>
      </c>
      <c r="AC85" s="1">
        <f t="shared" si="51"/>
        <v>71.562015985051019</v>
      </c>
      <c r="AD85" s="1">
        <f t="shared" si="71"/>
        <v>354.84755578448858</v>
      </c>
      <c r="AE85" s="1">
        <f t="shared" si="70"/>
        <v>328.34056778448854</v>
      </c>
      <c r="AF85" s="1">
        <f t="shared" si="54"/>
        <v>-0.12144460571876117</v>
      </c>
      <c r="AG85" s="1">
        <f t="shared" si="55"/>
        <v>-77.891130690829357</v>
      </c>
      <c r="AH85" s="1">
        <f t="shared" si="56"/>
        <v>117.36908582697926</v>
      </c>
      <c r="AI85" s="1">
        <f t="shared" si="66"/>
        <v>57.493094582942966</v>
      </c>
      <c r="AJ85" s="1">
        <f t="shared" si="57"/>
        <v>1</v>
      </c>
      <c r="AM85" s="1">
        <f t="shared" si="58"/>
        <v>771.84282043508495</v>
      </c>
      <c r="AN85" s="1">
        <f t="shared" si="37"/>
        <v>55234.628253922412</v>
      </c>
      <c r="AO85" s="1">
        <f t="shared" si="59"/>
        <v>20886.327133474999</v>
      </c>
      <c r="AP85" s="1">
        <f t="shared" si="60"/>
        <v>40584.8642215695</v>
      </c>
      <c r="AQ85" s="1">
        <f t="shared" si="61"/>
        <v>61471.191355044502</v>
      </c>
      <c r="AR85" s="1">
        <f t="shared" si="69"/>
        <v>6236.5631011220903</v>
      </c>
      <c r="AT85" s="1">
        <f t="shared" si="63"/>
        <v>947.82879794400208</v>
      </c>
      <c r="AU85" s="1">
        <f t="shared" si="64"/>
        <v>67828.539589560372</v>
      </c>
      <c r="AV85" s="1">
        <f t="shared" si="65"/>
        <v>-6357.34823451587</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319.65384000000006</v>
      </c>
      <c r="Z86" s="1">
        <f t="shared" si="48"/>
        <v>61.644409999999986</v>
      </c>
      <c r="AA86" s="1">
        <f>G86+$S$18*(J86-B86)+$S$20*(G86-D86)</f>
        <v>292.55127400000003</v>
      </c>
      <c r="AB86" s="1">
        <f t="shared" si="50"/>
        <v>27.724043999999985</v>
      </c>
      <c r="AC86" s="1">
        <f t="shared" si="51"/>
        <v>70.877233245888789</v>
      </c>
      <c r="AD86" s="1">
        <f t="shared" si="71"/>
        <v>354.97489583687099</v>
      </c>
      <c r="AE86" s="1">
        <f t="shared" si="70"/>
        <v>327.87232983687096</v>
      </c>
      <c r="AF86" s="1">
        <f t="shared" si="54"/>
        <v>-0.12574792192236933</v>
      </c>
      <c r="AG86" s="1">
        <f t="shared" si="55"/>
        <v>-77.400773680298357</v>
      </c>
      <c r="AH86" s="1">
        <f t="shared" si="56"/>
        <v>117.34108855091496</v>
      </c>
      <c r="AI86" s="1">
        <f t="shared" si="66"/>
        <v>57.034020889374936</v>
      </c>
      <c r="AJ86" s="1">
        <f t="shared" si="57"/>
        <v>1</v>
      </c>
      <c r="AM86" s="1">
        <f t="shared" si="58"/>
        <v>778.52546308009744</v>
      </c>
      <c r="AN86" s="1">
        <f t="shared" si="37"/>
        <v>55179.730834591646</v>
      </c>
      <c r="AO86" s="1">
        <f t="shared" si="59"/>
        <v>20893.822368958226</v>
      </c>
      <c r="AP86" s="1">
        <f t="shared" si="60"/>
        <v>40526.987201816279</v>
      </c>
      <c r="AQ86" s="1">
        <f t="shared" si="61"/>
        <v>61420.809570774509</v>
      </c>
      <c r="AR86" s="1">
        <f t="shared" si="69"/>
        <v>6241.0787361828625</v>
      </c>
      <c r="AT86" s="1">
        <f t="shared" si="63"/>
        <v>956.63142044890105</v>
      </c>
      <c r="AU86" s="1">
        <f t="shared" si="64"/>
        <v>67803.388317502671</v>
      </c>
      <c r="AV86" s="1">
        <f t="shared" si="65"/>
        <v>-6382.5787467281625</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319.61790000000002</v>
      </c>
      <c r="Z87" s="1">
        <f t="shared" si="48"/>
        <v>55.439060000000005</v>
      </c>
      <c r="AA87" s="1">
        <f t="shared" ref="AA87:AA90" si="72">G87+$S$18*(J87-B87)+$S$20*(G87-D87)</f>
        <v>291.92704400000002</v>
      </c>
      <c r="AB87" s="1">
        <f t="shared" si="50"/>
        <v>21.998100000000004</v>
      </c>
      <c r="AC87" s="1">
        <f t="shared" si="51"/>
        <v>69.886626046590052</v>
      </c>
      <c r="AD87" s="1">
        <f t="shared" si="71"/>
        <v>355.13463423480516</v>
      </c>
      <c r="AE87" s="1">
        <f t="shared" si="70"/>
        <v>327.44377823480517</v>
      </c>
      <c r="AF87" s="1">
        <f t="shared" si="54"/>
        <v>-0.12978724377973877</v>
      </c>
      <c r="AG87" s="1">
        <f t="shared" si="55"/>
        <v>-76.881188549906341</v>
      </c>
      <c r="AH87" s="1">
        <f t="shared" si="56"/>
        <v>117.31486669331264</v>
      </c>
      <c r="AI87" s="1">
        <f t="shared" si="66"/>
        <v>56.330475050276497</v>
      </c>
      <c r="AJ87" s="1">
        <f t="shared" si="57"/>
        <v>1</v>
      </c>
      <c r="AM87" s="1">
        <f t="shared" si="58"/>
        <v>785.15713420953705</v>
      </c>
      <c r="AN87" s="1">
        <f t="shared" si="37"/>
        <v>54871.983026314236</v>
      </c>
      <c r="AO87" s="1">
        <f t="shared" si="59"/>
        <v>20903.224571060633</v>
      </c>
      <c r="AP87" s="1">
        <f>$AL$5*AE87</f>
        <v>40474.015652491333</v>
      </c>
      <c r="AQ87" s="1">
        <f>AO87+AP87</f>
        <v>61377.240223551969</v>
      </c>
      <c r="AR87" s="1">
        <f t="shared" si="69"/>
        <v>6505.2571972377336</v>
      </c>
      <c r="AT87" s="1">
        <f t="shared" si="63"/>
        <v>965.3669014000875</v>
      </c>
      <c r="AU87" s="1">
        <f t="shared" si="64"/>
        <v>67466.235635903286</v>
      </c>
      <c r="AV87" s="1">
        <f t="shared" si="65"/>
        <v>-6088.9954123513162</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319.47113000000002</v>
      </c>
      <c r="Z88" s="1">
        <f t="shared" si="48"/>
        <v>49.249129999999994</v>
      </c>
      <c r="AA88" s="1">
        <f t="shared" si="72"/>
        <v>291.201142</v>
      </c>
      <c r="AB88" s="1">
        <f t="shared" si="50"/>
        <v>16.295617999999997</v>
      </c>
      <c r="AC88" s="1">
        <f t="shared" si="51"/>
        <v>69.008609903899483</v>
      </c>
      <c r="AD88" s="1">
        <f t="shared" si="71"/>
        <v>355.0907329976248</v>
      </c>
      <c r="AE88" s="1">
        <f t="shared" si="70"/>
        <v>326.82074499762479</v>
      </c>
      <c r="AF88" s="1">
        <f t="shared" si="54"/>
        <v>-0.13351135050411739</v>
      </c>
      <c r="AG88" s="1">
        <f t="shared" si="55"/>
        <v>-76.336352213995184</v>
      </c>
      <c r="AH88" s="1">
        <f t="shared" si="56"/>
        <v>117.29744892895945</v>
      </c>
      <c r="AI88" s="1">
        <f t="shared" si="66"/>
        <v>55.716555655565926</v>
      </c>
      <c r="AJ88" s="1">
        <f t="shared" si="57"/>
        <v>1</v>
      </c>
      <c r="AM88" s="1">
        <f t="shared" si="58"/>
        <v>791.68389994131894</v>
      </c>
      <c r="AN88" s="1">
        <f t="shared" si="37"/>
        <v>54633.005418248271</v>
      </c>
      <c r="AO88" s="1">
        <f t="shared" si="59"/>
        <v>20900.640544240196</v>
      </c>
      <c r="AP88" s="1">
        <f t="shared" ref="AP88:AP89" si="73">$AL$5*AE88</f>
        <v>40397.00500617642</v>
      </c>
      <c r="AQ88" s="1">
        <f t="shared" ref="AQ88:AQ89" si="74">AO88+AP88</f>
        <v>61297.645550416615</v>
      </c>
      <c r="AR88" s="1">
        <f t="shared" si="69"/>
        <v>6664.6401321683443</v>
      </c>
      <c r="AT88" s="1">
        <f t="shared" si="63"/>
        <v>973.96419710580153</v>
      </c>
      <c r="AU88" s="1">
        <f t="shared" si="64"/>
        <v>67211.915338438921</v>
      </c>
      <c r="AV88" s="1">
        <f t="shared" si="65"/>
        <v>-5914.2697880223059</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319.19994000000003</v>
      </c>
      <c r="Z89" s="1">
        <f t="shared" si="48"/>
        <v>43.053959999999975</v>
      </c>
      <c r="AA89" s="1">
        <f t="shared" si="72"/>
        <v>290.35934400000002</v>
      </c>
      <c r="AB89" s="1">
        <f t="shared" si="50"/>
        <v>10.599003999999974</v>
      </c>
      <c r="AC89" s="1">
        <f>AJ89*((AG89-Q89)^2+(AH89-R89)^2)^0.5</f>
        <v>68.137867218126885</v>
      </c>
      <c r="AD89" s="1">
        <f t="shared" si="71"/>
        <v>354.87475097500055</v>
      </c>
      <c r="AE89" s="1">
        <f t="shared" si="70"/>
        <v>326.03415497500055</v>
      </c>
      <c r="AF89" s="1">
        <f t="shared" si="54"/>
        <v>-0.13683580915994725</v>
      </c>
      <c r="AG89" s="1">
        <f t="shared" si="55"/>
        <v>-75.746759197643868</v>
      </c>
      <c r="AH89" s="1">
        <f t="shared" si="56"/>
        <v>117.29558132904194</v>
      </c>
      <c r="AI89" s="1">
        <f t="shared" si="66"/>
        <v>55.109054743089906</v>
      </c>
      <c r="AJ89" s="1">
        <f t="shared" si="57"/>
        <v>1</v>
      </c>
      <c r="AM89" s="1">
        <f t="shared" si="58"/>
        <v>798.131021634229</v>
      </c>
      <c r="AN89" s="1">
        <f t="shared" si="37"/>
        <v>54382.94557478105</v>
      </c>
      <c r="AO89" s="1">
        <f t="shared" si="59"/>
        <v>20887.927842388533</v>
      </c>
      <c r="AP89" s="1">
        <f t="shared" si="73"/>
        <v>40299.777759839926</v>
      </c>
      <c r="AQ89" s="1">
        <f t="shared" si="74"/>
        <v>61187.70560222846</v>
      </c>
      <c r="AR89" s="1">
        <f t="shared" si="69"/>
        <v>6804.7600274474098</v>
      </c>
      <c r="AT89" s="1">
        <f t="shared" si="63"/>
        <v>982.45658275628819</v>
      </c>
      <c r="AU89" s="1">
        <f t="shared" si="64"/>
        <v>66942.496183422656</v>
      </c>
      <c r="AV89" s="1">
        <f t="shared" si="65"/>
        <v>-5754.7905811941964</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318.81129999999996</v>
      </c>
      <c r="Z90" s="1">
        <f t="shared" si="48"/>
        <v>36.862220000000008</v>
      </c>
      <c r="AA90" s="1">
        <f t="shared" si="72"/>
        <v>289.40862800000002</v>
      </c>
      <c r="AB90" s="1">
        <f t="shared" si="50"/>
        <v>4.9157000000000073</v>
      </c>
    </row>
  </sheetData>
  <customSheetViews>
    <customSheetView guid="{32F0DE77-792E-4A94-AD21-A7886E218EB6}" state="hidden" topLeftCell="AF1">
      <selection activeCell="W14" sqref="W14"/>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A26A-8581-46DC-835D-CA1EE73662F1}">
  <dimension ref="A1:AV90"/>
  <sheetViews>
    <sheetView topLeftCell="AB1" workbookViewId="0">
      <selection activeCell="AK7" sqref="AK7"/>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0.28515625" style="1" bestFit="1" customWidth="1"/>
    <col min="38" max="38" width="11.42578125" style="1"/>
    <col min="39" max="39" width="17.140625" style="1" bestFit="1" customWidth="1"/>
    <col min="40" max="40" width="20.140625" style="1" bestFit="1" customWidth="1"/>
    <col min="41" max="42" width="11.42578125" style="1"/>
    <col min="43" max="43" width="13.85546875" style="1" bestFit="1" customWidth="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331.37</v>
      </c>
      <c r="AA2" s="1">
        <f>G2+$S$18*(J2-B2)+$S$20*(G2-D2)</f>
        <v>13.4</v>
      </c>
      <c r="AB2" s="1">
        <f>B2+$S$18*(G2-D2)+$S$20*(B2-J2)</f>
        <v>270.5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49.050000000000004</v>
      </c>
      <c r="AM2" s="1">
        <f>($AK$39+$AK$42*(X2-$X$2))*1.065</f>
        <v>252.08549999999997</v>
      </c>
      <c r="AN2" s="1">
        <f t="shared" ref="AN2:AN65" si="1">AM2*AC2</f>
        <v>-8184.9047756152167</v>
      </c>
      <c r="AO2" s="1">
        <f>$AL$2*AD2</f>
        <v>-2546.8043972127252</v>
      </c>
      <c r="AP2" s="1">
        <f>$AL$5*AE2</f>
        <v>-2598.5216809760677</v>
      </c>
      <c r="AQ2" s="1">
        <f>AO2+AP2</f>
        <v>-5145.326078188793</v>
      </c>
      <c r="AR2" s="1">
        <f>AQ2-AN2</f>
        <v>3039.5786974264238</v>
      </c>
      <c r="AT2" s="1">
        <f>$AK$45+$AK$48*(X2-$X$2)</f>
        <v>307</v>
      </c>
      <c r="AU2" s="1">
        <f>AT2*AC2</f>
        <v>-9967.9107529543435</v>
      </c>
      <c r="AV2" s="1">
        <f>AQ2-AU2</f>
        <v>4822.5846747655505</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-10.815479799999999</v>
      </c>
      <c r="Z3" s="1">
        <f t="shared" ref="Z3:Z66" si="15">B3+$S$12*(G3-D3)+$S$14*(B3-J3)</f>
        <v>332.21653079999993</v>
      </c>
      <c r="AA3" s="1">
        <f t="shared" ref="AA3:AA66" si="16">G3+$S$18*(J3-B3)+$S$20*(G3-D3)</f>
        <v>19.016786000000003</v>
      </c>
      <c r="AB3" s="1">
        <f t="shared" ref="AB3:AB66" si="17">B3+$S$18*(G3-D3)+$S$20*(B3-J3)</f>
        <v>270.816756</v>
      </c>
      <c r="AC3" s="1">
        <f t="shared" ref="AC3:AC66" si="18">AJ3*((AG3-Q3)^2+(AH3-R3)^2)^0.5</f>
        <v>-29.058773915868585</v>
      </c>
      <c r="AD3" s="1">
        <f t="shared" ref="AD3:AD66" si="19">Y3-Q3</f>
        <v>-49.245006578130685</v>
      </c>
      <c r="AE3" s="1">
        <f t="shared" ref="AE3:AE66" si="20">AA3-Q3</f>
        <v>-19.412740778130683</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($AK$39+$AK$42*(X3-$X$2))*1.065</f>
        <v>249.97352702109617</v>
      </c>
      <c r="AN3" s="1">
        <f t="shared" si="1"/>
        <v>-7263.9242066583001</v>
      </c>
      <c r="AO3" s="1">
        <f t="shared" ref="AO3:AO66" si="27">$AL$2*AD3</f>
        <v>-2415.4675726573105</v>
      </c>
      <c r="AP3" s="1">
        <f t="shared" ref="AP3:AP66" si="28">$AL$5*AE3</f>
        <v>-2399.5312366216217</v>
      </c>
      <c r="AQ3" s="1">
        <f t="shared" ref="AQ3:AQ66" si="29">AO3+AP3</f>
        <v>-4814.9988092789317</v>
      </c>
      <c r="AR3" s="1">
        <f t="shared" ref="AR3:AR66" si="30">AQ3-AN3</f>
        <v>2448.9253973793684</v>
      </c>
      <c r="AT3" s="1">
        <f t="shared" ref="AT3:AT66" si="31">$AK$45+$AK$48*(X3-$X$2)</f>
        <v>304.36241492955884</v>
      </c>
      <c r="AU3" s="1">
        <f t="shared" ref="AU3:AU66" si="32">AT3*AC3</f>
        <v>-8844.3986039258361</v>
      </c>
      <c r="AV3" s="1">
        <f t="shared" ref="AV3:AV66" si="33">AQ3-AU3</f>
        <v>4029.3997946469044</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-4.1976870000000002</v>
      </c>
      <c r="Z4" s="1">
        <f t="shared" si="15"/>
        <v>333.021928</v>
      </c>
      <c r="AA4" s="1">
        <f t="shared" si="16"/>
        <v>24.55941</v>
      </c>
      <c r="AB4" s="1">
        <f t="shared" si="17"/>
        <v>271.11003999999997</v>
      </c>
      <c r="AC4" s="1">
        <f t="shared" si="18"/>
        <v>-25.918051859618991</v>
      </c>
      <c r="AD4" s="1">
        <f t="shared" si="19"/>
        <v>-45.618367043566714</v>
      </c>
      <c r="AE4" s="1">
        <f t="shared" si="20"/>
        <v>-16.861270043566712</v>
      </c>
      <c r="AF4" s="1">
        <f t="shared" si="21"/>
        <v>2.1744203491685039</v>
      </c>
      <c r="AG4" s="1">
        <f t="shared" si="22"/>
        <v>31.245094978499409</v>
      </c>
      <c r="AH4" s="1">
        <f t="shared" si="23"/>
        <v>-65.397942488835355</v>
      </c>
      <c r="AI4" s="1">
        <f t="shared" si="24"/>
        <v>-23.837006539863154</v>
      </c>
      <c r="AJ4" s="1">
        <f t="shared" si="25"/>
        <v>-1</v>
      </c>
      <c r="AK4" s="1" t="s">
        <v>31</v>
      </c>
      <c r="AL4" s="4">
        <f>'Federstärke NR int'!A4</f>
        <v>12.600000000000001</v>
      </c>
      <c r="AM4" s="1">
        <f t="shared" si="26"/>
        <v>248.11267892179262</v>
      </c>
      <c r="AN4" s="1">
        <f t="shared" si="1"/>
        <v>-6430.5972793240171</v>
      </c>
      <c r="AO4" s="1">
        <f t="shared" si="27"/>
        <v>-2237.5809034869476</v>
      </c>
      <c r="AP4" s="1">
        <f t="shared" si="28"/>
        <v>-2084.1541450051072</v>
      </c>
      <c r="AQ4" s="1">
        <f t="shared" si="29"/>
        <v>-4321.7350484920553</v>
      </c>
      <c r="AR4" s="1">
        <f t="shared" si="30"/>
        <v>2108.8622308319618</v>
      </c>
      <c r="AT4" s="1">
        <f t="shared" si="31"/>
        <v>302.03845282677219</v>
      </c>
      <c r="AU4" s="1">
        <f t="shared" si="32"/>
        <v>-7828.2482839633658</v>
      </c>
      <c r="AV4" s="1">
        <f t="shared" si="33"/>
        <v>3506.5132354713105</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2.3500557999999963</v>
      </c>
      <c r="Z5" s="1">
        <f t="shared" si="15"/>
        <v>333.75665940000005</v>
      </c>
      <c r="AA5" s="1">
        <f t="shared" si="16"/>
        <v>30.021478000000002</v>
      </c>
      <c r="AB5" s="1">
        <f t="shared" si="17"/>
        <v>271.35335400000008</v>
      </c>
      <c r="AC5" s="1">
        <f t="shared" si="18"/>
        <v>-22.252024705646676</v>
      </c>
      <c r="AD5" s="1">
        <f t="shared" si="19"/>
        <v>-41.519180848375839</v>
      </c>
      <c r="AE5" s="1">
        <f t="shared" si="20"/>
        <v>-13.84775864837583</v>
      </c>
      <c r="AF5" s="1">
        <f t="shared" si="21"/>
        <v>2.2056876155427214</v>
      </c>
      <c r="AG5" s="1">
        <f t="shared" si="22"/>
        <v>35.921744854378815</v>
      </c>
      <c r="AH5" s="1">
        <f t="shared" si="23"/>
        <v>-57.140630462914395</v>
      </c>
      <c r="AI5" s="1">
        <f t="shared" si="24"/>
        <v>-20.784368590001961</v>
      </c>
      <c r="AJ5" s="1">
        <f t="shared" si="25"/>
        <v>-1</v>
      </c>
      <c r="AK5" s="1">
        <v>5</v>
      </c>
      <c r="AL5" s="1">
        <f>9.81*AL4</f>
        <v>123.60600000000002</v>
      </c>
      <c r="AM5" s="1">
        <f t="shared" si="26"/>
        <v>246.52398912934666</v>
      </c>
      <c r="AN5" s="1">
        <f t="shared" si="1"/>
        <v>-5485.6578966407942</v>
      </c>
      <c r="AO5" s="1">
        <f t="shared" si="27"/>
        <v>-2036.5158206128351</v>
      </c>
      <c r="AP5" s="1">
        <f t="shared" si="28"/>
        <v>-1711.6660554911432</v>
      </c>
      <c r="AQ5" s="1">
        <f t="shared" si="29"/>
        <v>-3748.1818761039785</v>
      </c>
      <c r="AR5" s="1">
        <f t="shared" si="30"/>
        <v>1737.4760205368157</v>
      </c>
      <c r="AT5" s="1">
        <f t="shared" si="31"/>
        <v>300.05438176148198</v>
      </c>
      <c r="AU5" s="1">
        <f t="shared" si="32"/>
        <v>-6676.8175159940365</v>
      </c>
      <c r="AV5" s="1">
        <f t="shared" si="33"/>
        <v>2928.635639890058</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8.8150712000000002</v>
      </c>
      <c r="Z6" s="1">
        <f t="shared" si="15"/>
        <v>334.42625720000001</v>
      </c>
      <c r="AA6" s="1">
        <f t="shared" si="16"/>
        <v>35.393383999999998</v>
      </c>
      <c r="AB6" s="1">
        <f t="shared" si="17"/>
        <v>271.54919600000005</v>
      </c>
      <c r="AC6" s="1">
        <f t="shared" si="18"/>
        <v>-18.618285027900814</v>
      </c>
      <c r="AD6" s="1">
        <f t="shared" si="19"/>
        <v>-36.639363066555866</v>
      </c>
      <c r="AE6" s="1">
        <f t="shared" si="20"/>
        <v>-10.061050266555867</v>
      </c>
      <c r="AF6" s="1">
        <f t="shared" si="21"/>
        <v>2.2229689025566128</v>
      </c>
      <c r="AG6" s="1">
        <f t="shared" si="22"/>
        <v>39.482403168170165</v>
      </c>
      <c r="AH6" s="1">
        <f t="shared" si="23"/>
        <v>-48.272822906671252</v>
      </c>
      <c r="AI6" s="1">
        <f t="shared" si="24"/>
        <v>-17.634494093680988</v>
      </c>
      <c r="AJ6" s="1">
        <f t="shared" si="25"/>
        <v>-1</v>
      </c>
      <c r="AK6" s="1" t="s">
        <v>32</v>
      </c>
      <c r="AM6" s="1">
        <f t="shared" si="26"/>
        <v>245.20077904893512</v>
      </c>
      <c r="AN6" s="1">
        <f t="shared" si="1"/>
        <v>-4565.2179933964044</v>
      </c>
      <c r="AO6" s="1">
        <f t="shared" si="27"/>
        <v>-1797.1607584145654</v>
      </c>
      <c r="AP6" s="1">
        <f t="shared" si="28"/>
        <v>-1243.6061792479047</v>
      </c>
      <c r="AQ6" s="1">
        <f t="shared" si="29"/>
        <v>-3040.7669376624699</v>
      </c>
      <c r="AR6" s="1">
        <f t="shared" si="30"/>
        <v>1524.4510557339345</v>
      </c>
      <c r="AT6" s="1">
        <f t="shared" si="31"/>
        <v>298.40186101997034</v>
      </c>
      <c r="AU6" s="1">
        <f t="shared" si="32"/>
        <v>-5555.7309013258537</v>
      </c>
      <c r="AV6" s="1">
        <f t="shared" si="33"/>
        <v>2514.9639636633838</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15.193059200000004</v>
      </c>
      <c r="Z7" s="1">
        <f t="shared" si="15"/>
        <v>335.00746659999999</v>
      </c>
      <c r="AA7" s="1">
        <f t="shared" si="16"/>
        <v>40.669592000000009</v>
      </c>
      <c r="AB7" s="1">
        <f t="shared" si="17"/>
        <v>271.67674599999998</v>
      </c>
      <c r="AC7" s="1">
        <f t="shared" si="18"/>
        <v>-14.628365850133152</v>
      </c>
      <c r="AD7" s="1">
        <f t="shared" si="19"/>
        <v>-31.164344383726675</v>
      </c>
      <c r="AE7" s="1">
        <f t="shared" si="20"/>
        <v>-5.6878115837266705</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244.1658870762129</v>
      </c>
      <c r="AN7" s="1">
        <f t="shared" si="1"/>
        <v>-3571.7479242731401</v>
      </c>
      <c r="AO7" s="1">
        <f t="shared" si="27"/>
        <v>-1528.6110920217936</v>
      </c>
      <c r="AP7" s="1">
        <f t="shared" si="28"/>
        <v>-703.04763861811898</v>
      </c>
      <c r="AQ7" s="1">
        <f t="shared" si="29"/>
        <v>-2231.6587306399124</v>
      </c>
      <c r="AR7" s="1">
        <f t="shared" si="30"/>
        <v>1340.0891936332278</v>
      </c>
      <c r="AT7" s="1">
        <f t="shared" si="31"/>
        <v>297.10941284755654</v>
      </c>
      <c r="AU7" s="1">
        <f t="shared" si="32"/>
        <v>-4346.2251886523081</v>
      </c>
      <c r="AV7" s="1">
        <f t="shared" si="33"/>
        <v>2114.5664580123957</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21.475692399999996</v>
      </c>
      <c r="Z8" s="1">
        <f t="shared" si="15"/>
        <v>335.49919240000003</v>
      </c>
      <c r="AA8" s="1">
        <f t="shared" si="16"/>
        <v>45.844228000000001</v>
      </c>
      <c r="AB8" s="1">
        <f t="shared" si="17"/>
        <v>271.733092</v>
      </c>
      <c r="AC8" s="1">
        <f t="shared" si="18"/>
        <v>-10.687768791832351</v>
      </c>
      <c r="AD8" s="1">
        <f t="shared" si="19"/>
        <v>-24.97862889714678</v>
      </c>
      <c r="AE8" s="1">
        <f t="shared" si="20"/>
        <v>-0.61009329714677563</v>
      </c>
      <c r="AF8" s="1">
        <f t="shared" si="21"/>
        <v>2.2252489322424847</v>
      </c>
      <c r="AG8" s="1">
        <f t="shared" si="22"/>
        <v>43.82525795617336</v>
      </c>
      <c r="AH8" s="1">
        <f t="shared" si="23"/>
        <v>-29.518577877838183</v>
      </c>
      <c r="AI8" s="1">
        <f t="shared" si="24"/>
        <v>-10.359364251575251</v>
      </c>
      <c r="AJ8" s="1">
        <f t="shared" si="25"/>
        <v>-1</v>
      </c>
      <c r="AK8" s="1" t="s">
        <v>33</v>
      </c>
      <c r="AL8" s="4">
        <f>'Federstärke NR int'!A8</f>
        <v>750</v>
      </c>
      <c r="AM8" s="1">
        <f t="shared" si="26"/>
        <v>243.41827985365231</v>
      </c>
      <c r="AN8" s="1">
        <f t="shared" si="1"/>
        <v>-2601.5982947813786</v>
      </c>
      <c r="AO8" s="1">
        <f t="shared" si="27"/>
        <v>-1225.2017474050497</v>
      </c>
      <c r="AP8" s="1">
        <f t="shared" si="28"/>
        <v>-75.411192087124363</v>
      </c>
      <c r="AQ8" s="1">
        <f t="shared" si="29"/>
        <v>-1300.6129394921741</v>
      </c>
      <c r="AR8" s="1">
        <f t="shared" si="30"/>
        <v>1300.9853552892046</v>
      </c>
      <c r="AT8" s="1">
        <f t="shared" si="31"/>
        <v>296.17574671239453</v>
      </c>
      <c r="AU8" s="1">
        <f t="shared" si="32"/>
        <v>-3165.4579026103734</v>
      </c>
      <c r="AV8" s="1">
        <f t="shared" si="33"/>
        <v>1864.8449631181993</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27.667948200000001</v>
      </c>
      <c r="Z9" s="1">
        <f t="shared" si="15"/>
        <v>335.88515719999998</v>
      </c>
      <c r="AA9" s="1">
        <f t="shared" si="16"/>
        <v>50.920434</v>
      </c>
      <c r="AB9" s="1">
        <f t="shared" si="17"/>
        <v>271.70255600000002</v>
      </c>
      <c r="AC9" s="1">
        <f t="shared" si="18"/>
        <v>-6.6492678391533468</v>
      </c>
      <c r="AD9" s="1">
        <f t="shared" si="19"/>
        <v>-18.119642675395408</v>
      </c>
      <c r="AE9" s="1">
        <f t="shared" si="20"/>
        <v>5.1328431246045909</v>
      </c>
      <c r="AF9" s="1">
        <f t="shared" si="21"/>
        <v>2.2083156970003595</v>
      </c>
      <c r="AG9" s="1">
        <f t="shared" si="22"/>
        <v>44.40380767254365</v>
      </c>
      <c r="AH9" s="1">
        <f t="shared" si="23"/>
        <v>-19.867099766588801</v>
      </c>
      <c r="AI9" s="1">
        <f t="shared" si="24"/>
        <v>-6.5036840978251966</v>
      </c>
      <c r="AJ9" s="1">
        <f t="shared" si="25"/>
        <v>-1</v>
      </c>
      <c r="AK9" s="1">
        <f>AK5+AK7</f>
        <v>11.2</v>
      </c>
      <c r="AL9" s="1" t="s">
        <v>44</v>
      </c>
      <c r="AM9" s="1">
        <f t="shared" si="26"/>
        <v>242.96297512727463</v>
      </c>
      <c r="AN9" s="1">
        <f t="shared" si="1"/>
        <v>-1615.5258966188017</v>
      </c>
      <c r="AO9" s="1">
        <f t="shared" si="27"/>
        <v>-888.76847322814479</v>
      </c>
      <c r="AP9" s="1">
        <f t="shared" si="28"/>
        <v>634.45020725987513</v>
      </c>
      <c r="AQ9" s="1">
        <f t="shared" si="29"/>
        <v>-254.31826596826966</v>
      </c>
      <c r="AR9" s="1">
        <f t="shared" si="30"/>
        <v>1361.2076306505319</v>
      </c>
      <c r="AT9" s="1">
        <f t="shared" si="31"/>
        <v>295.60712913973106</v>
      </c>
      <c r="AU9" s="1">
        <f t="shared" si="32"/>
        <v>-1965.5709768132638</v>
      </c>
      <c r="AV9" s="1">
        <f t="shared" si="33"/>
        <v>1711.252710844994</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33.772526600000006</v>
      </c>
      <c r="Z10" s="1">
        <f t="shared" si="15"/>
        <v>336.14310620000003</v>
      </c>
      <c r="AA10" s="1">
        <f t="shared" si="16"/>
        <v>55.899674000000005</v>
      </c>
      <c r="AB10" s="1">
        <f t="shared" si="17"/>
        <v>271.56531800000005</v>
      </c>
      <c r="AC10" s="1">
        <f t="shared" si="18"/>
        <v>-2.3403882200844572</v>
      </c>
      <c r="AD10" s="1">
        <f t="shared" si="19"/>
        <v>-10.992499681306057</v>
      </c>
      <c r="AE10" s="1">
        <f t="shared" si="20"/>
        <v>11.134647718693941</v>
      </c>
      <c r="AF10" s="1">
        <f t="shared" si="21"/>
        <v>2.1853200307376732</v>
      </c>
      <c r="AG10" s="1">
        <f t="shared" si="22"/>
        <v>44.366763056821341</v>
      </c>
      <c r="AH10" s="1">
        <f t="shared" si="23"/>
        <v>-10.286072014015978</v>
      </c>
      <c r="AI10" s="1">
        <f t="shared" si="24"/>
        <v>-2.3062531137611773</v>
      </c>
      <c r="AJ10" s="1">
        <f t="shared" si="25"/>
        <v>-1</v>
      </c>
      <c r="AK10" s="1">
        <v>12</v>
      </c>
      <c r="AL10" s="4">
        <f>'Federstärke NR int'!A10</f>
        <v>19</v>
      </c>
      <c r="AM10" s="1">
        <f t="shared" si="26"/>
        <v>242.82901619404549</v>
      </c>
      <c r="AN10" s="1">
        <f t="shared" si="1"/>
        <v>-568.31416899524197</v>
      </c>
      <c r="AO10" s="1">
        <f t="shared" si="27"/>
        <v>-539.18210936806213</v>
      </c>
      <c r="AP10" s="1">
        <f t="shared" si="28"/>
        <v>1376.3092659168835</v>
      </c>
      <c r="AQ10" s="1">
        <f t="shared" si="29"/>
        <v>837.1271565488214</v>
      </c>
      <c r="AR10" s="1">
        <f t="shared" si="30"/>
        <v>1405.4413255440634</v>
      </c>
      <c r="AT10" s="1">
        <f t="shared" si="31"/>
        <v>295.43983150578083</v>
      </c>
      <c r="AU10" s="1">
        <f t="shared" si="32"/>
        <v>-691.44390139986638</v>
      </c>
      <c r="AV10" s="1">
        <f t="shared" si="33"/>
        <v>1528.5710579486877</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39.778772799999992</v>
      </c>
      <c r="Z11" s="1">
        <f t="shared" si="15"/>
        <v>336.28784899999994</v>
      </c>
      <c r="AA11" s="1">
        <f t="shared" si="16"/>
        <v>60.776200000000003</v>
      </c>
      <c r="AB11" s="1">
        <f t="shared" si="17"/>
        <v>271.33255399999996</v>
      </c>
      <c r="AC11" s="1">
        <f t="shared" si="18"/>
        <v>1.9285283991998563</v>
      </c>
      <c r="AD11" s="1">
        <f t="shared" si="19"/>
        <v>-3.3000391825449853</v>
      </c>
      <c r="AE11" s="1">
        <f t="shared" si="20"/>
        <v>17.697388017455026</v>
      </c>
      <c r="AF11" s="1">
        <f t="shared" si="21"/>
        <v>2.151557820575873</v>
      </c>
      <c r="AG11" s="1">
        <f t="shared" si="22"/>
        <v>43.334347050180966</v>
      </c>
      <c r="AH11" s="1">
        <f t="shared" si="23"/>
        <v>-0.83133951505912407</v>
      </c>
      <c r="AI11" s="1">
        <f t="shared" si="24"/>
        <v>1.9115238988117911</v>
      </c>
      <c r="AJ11" s="1">
        <f t="shared" si="25"/>
        <v>1</v>
      </c>
      <c r="AK11" s="1" t="s">
        <v>34</v>
      </c>
      <c r="AM11" s="1">
        <f t="shared" si="26"/>
        <v>242.98955819397122</v>
      </c>
      <c r="AN11" s="1">
        <f t="shared" si="1"/>
        <v>468.61226368609965</v>
      </c>
      <c r="AO11" s="1">
        <f t="shared" si="27"/>
        <v>-161.86692190383155</v>
      </c>
      <c r="AP11" s="1">
        <f t="shared" si="28"/>
        <v>2187.5033432855462</v>
      </c>
      <c r="AQ11" s="1">
        <f t="shared" si="29"/>
        <v>2025.6364213817146</v>
      </c>
      <c r="AR11" s="1">
        <f t="shared" si="30"/>
        <v>1557.024157695615</v>
      </c>
      <c r="AT11" s="1">
        <f t="shared" si="31"/>
        <v>295.64032800190677</v>
      </c>
      <c r="AU11" s="1">
        <f t="shared" si="32"/>
        <v>570.15076850043772</v>
      </c>
      <c r="AV11" s="1">
        <f t="shared" si="33"/>
        <v>1455.485652881277</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s="1">
        <f>-17.5/50</f>
        <v>-0.35</v>
      </c>
      <c r="T12" s="1">
        <f t="shared" si="12"/>
        <v>-118.5812</v>
      </c>
      <c r="U12" s="1">
        <f t="shared" si="13"/>
        <v>23.697000000000006</v>
      </c>
      <c r="X12" s="1">
        <f t="shared" si="0"/>
        <v>76.245517969517394</v>
      </c>
      <c r="Y12" s="1">
        <f t="shared" si="14"/>
        <v>45.692086800000013</v>
      </c>
      <c r="Z12" s="1">
        <f t="shared" si="15"/>
        <v>336.28787599999998</v>
      </c>
      <c r="AA12" s="1">
        <f t="shared" si="16"/>
        <v>65.552940000000007</v>
      </c>
      <c r="AB12" s="1">
        <f t="shared" si="17"/>
        <v>270.97762399999999</v>
      </c>
      <c r="AC12" s="1">
        <f t="shared" si="18"/>
        <v>6.156693796893312</v>
      </c>
      <c r="AD12" s="1">
        <f t="shared" si="19"/>
        <v>4.6472796424572351</v>
      </c>
      <c r="AE12" s="1">
        <f t="shared" si="20"/>
        <v>24.508132842457229</v>
      </c>
      <c r="AF12" s="1">
        <f t="shared" si="21"/>
        <v>2.1108697615050205</v>
      </c>
      <c r="AG12" s="1">
        <f t="shared" si="22"/>
        <v>41.631281854517255</v>
      </c>
      <c r="AH12" s="1">
        <f t="shared" si="23"/>
        <v>8.3657529221890545</v>
      </c>
      <c r="AI12" s="1">
        <f t="shared" si="24"/>
        <v>6.1286969201057158</v>
      </c>
      <c r="AJ12" s="1">
        <f t="shared" si="25"/>
        <v>1</v>
      </c>
      <c r="AK12" s="1" t="s">
        <v>37</v>
      </c>
      <c r="AM12" s="1">
        <f t="shared" si="26"/>
        <v>243.48658387150124</v>
      </c>
      <c r="AN12" s="1">
        <f t="shared" si="1"/>
        <v>1499.0723405484148</v>
      </c>
      <c r="AO12" s="1">
        <f t="shared" si="27"/>
        <v>227.94906646252741</v>
      </c>
      <c r="AP12" s="1">
        <f t="shared" si="28"/>
        <v>3029.3522681247687</v>
      </c>
      <c r="AQ12" s="1">
        <f t="shared" si="29"/>
        <v>3257.301334587296</v>
      </c>
      <c r="AR12" s="1">
        <f t="shared" si="30"/>
        <v>1758.2289940388812</v>
      </c>
      <c r="AT12" s="1">
        <f t="shared" si="31"/>
        <v>296.26104972504146</v>
      </c>
      <c r="AU12" s="1">
        <f t="shared" si="32"/>
        <v>1823.9885671032639</v>
      </c>
      <c r="AV12" s="1">
        <f t="shared" si="33"/>
        <v>1433.3127674840321</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51.5273234</v>
      </c>
      <c r="Z13" s="1">
        <f t="shared" si="15"/>
        <v>336.16239680000001</v>
      </c>
      <c r="AA13" s="1">
        <f t="shared" si="16"/>
        <v>70.244786000000005</v>
      </c>
      <c r="AB13" s="1">
        <f t="shared" si="17"/>
        <v>270.51363199999997</v>
      </c>
      <c r="AC13" s="1">
        <f t="shared" si="18"/>
        <v>10.457157226361314</v>
      </c>
      <c r="AD13" s="1">
        <f t="shared" si="19"/>
        <v>12.81039673798238</v>
      </c>
      <c r="AE13" s="1">
        <f t="shared" si="20"/>
        <v>31.527859337982385</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244.26801801911205</v>
      </c>
      <c r="AN13" s="1">
        <f t="shared" si="1"/>
        <v>2554.349069797513</v>
      </c>
      <c r="AO13" s="1">
        <f t="shared" si="27"/>
        <v>628.34995999803584</v>
      </c>
      <c r="AP13" s="1">
        <f t="shared" si="28"/>
        <v>3897.0325813306513</v>
      </c>
      <c r="AQ13" s="1">
        <f t="shared" si="29"/>
        <v>4525.3825413286868</v>
      </c>
      <c r="AR13" s="1">
        <f t="shared" si="30"/>
        <v>1971.0334715311737</v>
      </c>
      <c r="AT13" s="1">
        <f t="shared" si="31"/>
        <v>297.23696137820144</v>
      </c>
      <c r="AU13" s="1">
        <f t="shared" si="32"/>
        <v>3108.253638617738</v>
      </c>
      <c r="AV13" s="1">
        <f t="shared" si="33"/>
        <v>1417.1289027109488</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s="1">
        <f>-331.37/50</f>
        <v>-6.6273999999999997</v>
      </c>
      <c r="T14" s="1">
        <f t="shared" si="12"/>
        <v>-117.8176</v>
      </c>
      <c r="U14" s="1">
        <f t="shared" si="13"/>
        <v>29.216200000000001</v>
      </c>
      <c r="X14" s="1">
        <f t="shared" si="0"/>
        <v>76.682230094070675</v>
      </c>
      <c r="Y14" s="1">
        <f t="shared" si="14"/>
        <v>57.272650400000003</v>
      </c>
      <c r="Z14" s="1">
        <f t="shared" si="15"/>
        <v>335.88847920000001</v>
      </c>
      <c r="AA14" s="1">
        <f t="shared" si="16"/>
        <v>74.841704000000007</v>
      </c>
      <c r="AB14" s="1">
        <f t="shared" si="17"/>
        <v>269.92315200000002</v>
      </c>
      <c r="AC14" s="1">
        <f t="shared" si="18"/>
        <v>14.7463117178325</v>
      </c>
      <c r="AD14" s="1">
        <f t="shared" si="19"/>
        <v>21.13435143854224</v>
      </c>
      <c r="AE14" s="1">
        <f t="shared" si="20"/>
        <v>38.703405038542243</v>
      </c>
      <c r="AF14" s="1">
        <f t="shared" si="21"/>
        <v>2.0126064270459851</v>
      </c>
      <c r="AG14" s="1">
        <f t="shared" si="22"/>
        <v>36.473638952770102</v>
      </c>
      <c r="AH14" s="1">
        <f t="shared" si="23"/>
        <v>25.706616912517212</v>
      </c>
      <c r="AI14" s="1">
        <f t="shared" si="24"/>
        <v>14.742498308282444</v>
      </c>
      <c r="AJ14" s="1">
        <f t="shared" si="25"/>
        <v>1</v>
      </c>
      <c r="AK14" s="1">
        <f>(AL16+AL14*AK16)</f>
        <v>307</v>
      </c>
      <c r="AL14" s="4">
        <f>'Federstärke NR int'!$I$31</f>
        <v>45</v>
      </c>
      <c r="AM14" s="1">
        <f t="shared" si="26"/>
        <v>245.37488342685717</v>
      </c>
      <c r="AN14" s="1">
        <f t="shared" si="1"/>
        <v>3618.3745187392474</v>
      </c>
      <c r="AO14" s="1">
        <f t="shared" si="27"/>
        <v>1036.6399380604969</v>
      </c>
      <c r="AP14" s="1">
        <f t="shared" si="28"/>
        <v>4783.9730831940533</v>
      </c>
      <c r="AQ14" s="1">
        <f t="shared" si="29"/>
        <v>5820.6130212545504</v>
      </c>
      <c r="AR14" s="1">
        <f t="shared" si="30"/>
        <v>2202.238502515303</v>
      </c>
      <c r="AT14" s="1">
        <f t="shared" si="31"/>
        <v>298.61929519762919</v>
      </c>
      <c r="AU14" s="1">
        <f t="shared" si="32"/>
        <v>4403.5332119436816</v>
      </c>
      <c r="AV14" s="1">
        <f t="shared" si="33"/>
        <v>1417.0798093108688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62.933717800000004</v>
      </c>
      <c r="Z15" s="1">
        <f t="shared" si="15"/>
        <v>335.46875060000002</v>
      </c>
      <c r="AA15" s="1">
        <f t="shared" si="16"/>
        <v>79.349962000000005</v>
      </c>
      <c r="AB15" s="1">
        <f t="shared" si="17"/>
        <v>269.20759400000003</v>
      </c>
      <c r="AC15" s="1">
        <f t="shared" si="18"/>
        <v>18.882981912282986</v>
      </c>
      <c r="AD15" s="1">
        <f t="shared" si="19"/>
        <v>29.603511631532321</v>
      </c>
      <c r="AE15" s="1">
        <f t="shared" si="20"/>
        <v>46.019755831532322</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246.79432354511769</v>
      </c>
      <c r="AN15" s="1">
        <f t="shared" si="1"/>
        <v>4660.2127475565721</v>
      </c>
      <c r="AO15" s="1">
        <f t="shared" si="27"/>
        <v>1452.0522455266605</v>
      </c>
      <c r="AP15" s="1">
        <f t="shared" si="28"/>
        <v>5688.3179393123855</v>
      </c>
      <c r="AQ15" s="1">
        <f t="shared" si="29"/>
        <v>7140.3701848390465</v>
      </c>
      <c r="AR15" s="1">
        <f t="shared" si="30"/>
        <v>2480.1574372824743</v>
      </c>
      <c r="AT15" s="1">
        <f t="shared" si="31"/>
        <v>300.39199499147429</v>
      </c>
      <c r="AU15" s="1">
        <f t="shared" si="32"/>
        <v>5672.2966080186106</v>
      </c>
      <c r="AV15" s="1">
        <f t="shared" si="33"/>
        <v>1468.0735768204358</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68.527780399999997</v>
      </c>
      <c r="Z16" s="1">
        <f t="shared" si="15"/>
        <v>334.90191099999998</v>
      </c>
      <c r="AA16" s="1">
        <f t="shared" si="16"/>
        <v>83.784380000000013</v>
      </c>
      <c r="AB16" s="1">
        <f t="shared" si="17"/>
        <v>268.36442200000005</v>
      </c>
      <c r="AC16" s="1">
        <f t="shared" si="18"/>
        <v>22.956688615896635</v>
      </c>
      <c r="AD16" s="1">
        <f t="shared" si="19"/>
        <v>37.973316461805076</v>
      </c>
      <c r="AE16" s="1">
        <f t="shared" si="20"/>
        <v>53.229916061805092</v>
      </c>
      <c r="AF16" s="1">
        <f t="shared" si="21"/>
        <v>1.8965219402512459</v>
      </c>
      <c r="AG16" s="1">
        <f t="shared" si="22"/>
        <v>29.496165899673841</v>
      </c>
      <c r="AH16" s="1">
        <f t="shared" si="23"/>
        <v>41.296238543786572</v>
      </c>
      <c r="AI16" s="1">
        <f t="shared" si="24"/>
        <v>22.932281994361148</v>
      </c>
      <c r="AJ16" s="1">
        <f t="shared" si="25"/>
        <v>1</v>
      </c>
      <c r="AK16" s="1">
        <f>'Federstärke 55NR'!H31</f>
        <v>5.4</v>
      </c>
      <c r="AL16" s="1">
        <f>'Federstärke 55NR'!G31</f>
        <v>64</v>
      </c>
      <c r="AM16" s="1">
        <f t="shared" si="26"/>
        <v>248.51389285609179</v>
      </c>
      <c r="AN16" s="1">
        <f t="shared" si="1"/>
        <v>5705.0560550215987</v>
      </c>
      <c r="AO16" s="1">
        <f t="shared" si="27"/>
        <v>1862.5911724515393</v>
      </c>
      <c r="AP16" s="1">
        <f t="shared" si="28"/>
        <v>6579.5370047354818</v>
      </c>
      <c r="AQ16" s="1">
        <f t="shared" si="29"/>
        <v>8442.1281771870217</v>
      </c>
      <c r="AR16" s="1">
        <f t="shared" si="30"/>
        <v>2737.072122165423</v>
      </c>
      <c r="AT16" s="1">
        <f t="shared" si="31"/>
        <v>302.53951789423797</v>
      </c>
      <c r="AU16" s="1">
        <f t="shared" si="32"/>
        <v>6945.305506301509</v>
      </c>
      <c r="AV16" s="1">
        <f t="shared" si="33"/>
        <v>1496.8226708855127</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74.047233399999982</v>
      </c>
      <c r="Z17" s="1">
        <f t="shared" si="15"/>
        <v>334.19388779999997</v>
      </c>
      <c r="AA17" s="1">
        <f t="shared" si="16"/>
        <v>88.140405999999984</v>
      </c>
      <c r="AB17" s="1">
        <f t="shared" si="17"/>
        <v>267.39958200000001</v>
      </c>
      <c r="AC17" s="1">
        <f t="shared" si="18"/>
        <v>26.95109187200061</v>
      </c>
      <c r="AD17" s="1">
        <f t="shared" si="19"/>
        <v>46.430896980159972</v>
      </c>
      <c r="AE17" s="1">
        <f t="shared" si="20"/>
        <v>60.524069580159974</v>
      </c>
      <c r="AF17" s="1">
        <f t="shared" si="21"/>
        <v>1.8335914379116656</v>
      </c>
      <c r="AG17" s="1">
        <f t="shared" si="22"/>
        <v>25.490003170219822</v>
      </c>
      <c r="AH17" s="1">
        <f t="shared" si="23"/>
        <v>48.369019076241671</v>
      </c>
      <c r="AI17" s="1">
        <f t="shared" si="24"/>
        <v>26.867081345106637</v>
      </c>
      <c r="AJ17" s="1">
        <f t="shared" si="25"/>
        <v>1</v>
      </c>
      <c r="AL17" s="1" t="s">
        <v>46</v>
      </c>
      <c r="AM17" s="1">
        <f t="shared" si="26"/>
        <v>250.51993027770121</v>
      </c>
      <c r="AN17" s="1">
        <f t="shared" si="1"/>
        <v>6751.7856566815126</v>
      </c>
      <c r="AO17" s="1">
        <f t="shared" si="27"/>
        <v>2277.4354968768466</v>
      </c>
      <c r="AP17" s="1">
        <f t="shared" si="28"/>
        <v>7481.1381445252555</v>
      </c>
      <c r="AQ17" s="1">
        <f t="shared" si="29"/>
        <v>9758.5736414021012</v>
      </c>
      <c r="AR17" s="1">
        <f t="shared" si="30"/>
        <v>3006.7879847205886</v>
      </c>
      <c r="AT17" s="1">
        <f t="shared" si="31"/>
        <v>305.04480295556942</v>
      </c>
      <c r="AU17" s="1">
        <f t="shared" si="32"/>
        <v>8221.2905095318747</v>
      </c>
      <c r="AV17" s="1">
        <f t="shared" si="33"/>
        <v>1537.2831318702265</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79.497776800000011</v>
      </c>
      <c r="Z18" s="1">
        <f t="shared" si="15"/>
        <v>333.33142619999995</v>
      </c>
      <c r="AA18" s="1">
        <f t="shared" si="16"/>
        <v>92.422504000000018</v>
      </c>
      <c r="AB18" s="1">
        <f t="shared" si="17"/>
        <v>266.302254</v>
      </c>
      <c r="AC18" s="1">
        <f t="shared" si="18"/>
        <v>30.760732670203716</v>
      </c>
      <c r="AD18" s="1">
        <f t="shared" si="19"/>
        <v>54.718524968494101</v>
      </c>
      <c r="AE18" s="1">
        <f t="shared" si="20"/>
        <v>67.643252168494115</v>
      </c>
      <c r="AF18" s="1">
        <f t="shared" si="21"/>
        <v>1.7700917453360698</v>
      </c>
      <c r="AG18" s="1">
        <f t="shared" si="22"/>
        <v>21.380230282836834</v>
      </c>
      <c r="AH18" s="1">
        <f t="shared" si="23"/>
        <v>54.959243854068127</v>
      </c>
      <c r="AI18" s="1">
        <f t="shared" si="24"/>
        <v>30.572362141637363</v>
      </c>
      <c r="AJ18" s="1">
        <f t="shared" si="25"/>
        <v>1</v>
      </c>
      <c r="AK18" s="1" t="s">
        <v>47</v>
      </c>
      <c r="AL18" s="4" t="str">
        <f>'Federstärke NR int'!$A$22</f>
        <v>Feder</v>
      </c>
      <c r="AM18" s="1">
        <f t="shared" si="26"/>
        <v>252.82584471440703</v>
      </c>
      <c r="AN18" s="1">
        <f t="shared" si="1"/>
        <v>7777.108221378312</v>
      </c>
      <c r="AO18" s="1">
        <f t="shared" si="27"/>
        <v>2683.9436497046358</v>
      </c>
      <c r="AP18" s="1">
        <f t="shared" si="28"/>
        <v>8361.1118275388853</v>
      </c>
      <c r="AQ18" s="1">
        <f t="shared" si="29"/>
        <v>11045.055477243521</v>
      </c>
      <c r="AR18" s="1">
        <f t="shared" si="30"/>
        <v>3267.9472558652087</v>
      </c>
      <c r="AT18" s="1">
        <f t="shared" si="31"/>
        <v>307.92459618811671</v>
      </c>
      <c r="AU18" s="1">
        <f t="shared" si="32"/>
        <v>9471.9861859230878</v>
      </c>
      <c r="AV18" s="1">
        <f t="shared" si="33"/>
        <v>1573.069291320433</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84.883360599999989</v>
      </c>
      <c r="Z19" s="1">
        <f t="shared" si="15"/>
        <v>332.33440839999997</v>
      </c>
      <c r="AA19" s="1">
        <f t="shared" si="16"/>
        <v>96.636478000000011</v>
      </c>
      <c r="AB19" s="1">
        <f t="shared" si="17"/>
        <v>265.08866800000004</v>
      </c>
      <c r="AC19" s="1">
        <f t="shared" si="18"/>
        <v>34.513402433450523</v>
      </c>
      <c r="AD19" s="1">
        <f t="shared" si="19"/>
        <v>62.963844095173144</v>
      </c>
      <c r="AE19" s="1">
        <f t="shared" si="20"/>
        <v>74.716961495173166</v>
      </c>
      <c r="AF19" s="1">
        <f t="shared" si="21"/>
        <v>1.7047043281169609</v>
      </c>
      <c r="AG19" s="1">
        <f t="shared" si="22"/>
        <v>17.057900676788421</v>
      </c>
      <c r="AH19" s="1">
        <f t="shared" si="23"/>
        <v>61.05767929285274</v>
      </c>
      <c r="AI19" s="1">
        <f t="shared" si="24"/>
        <v>34.169279171119115</v>
      </c>
      <c r="AJ19" s="1">
        <f t="shared" si="25"/>
        <v>1</v>
      </c>
      <c r="AK19" s="1" t="s">
        <v>35</v>
      </c>
      <c r="AM19" s="1">
        <f t="shared" si="26"/>
        <v>255.39138839117743</v>
      </c>
      <c r="AN19" s="1">
        <f t="shared" si="1"/>
        <v>8814.4257655823712</v>
      </c>
      <c r="AO19" s="1">
        <f t="shared" si="27"/>
        <v>3088.3765528682429</v>
      </c>
      <c r="AP19" s="1">
        <f t="shared" si="28"/>
        <v>9235.4647425723761</v>
      </c>
      <c r="AQ19" s="1">
        <f t="shared" si="29"/>
        <v>12323.841295440619</v>
      </c>
      <c r="AR19" s="1">
        <f t="shared" si="30"/>
        <v>3509.4155298582482</v>
      </c>
      <c r="AT19" s="1">
        <f t="shared" si="31"/>
        <v>311.12863325062057</v>
      </c>
      <c r="AU19" s="1">
        <f t="shared" si="32"/>
        <v>10738.107727948103</v>
      </c>
      <c r="AV19" s="1">
        <f t="shared" si="33"/>
        <v>1585.7335674925162</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-(645.5-AL8/2)/50</f>
        <v>-5.41</v>
      </c>
      <c r="T20" s="1">
        <f t="shared" si="12"/>
        <v>-115.9816</v>
      </c>
      <c r="U20" s="1">
        <f t="shared" si="13"/>
        <v>44.497199999999999</v>
      </c>
      <c r="X20" s="1">
        <f t="shared" si="0"/>
        <v>79.657106314502784</v>
      </c>
      <c r="Y20" s="1">
        <f t="shared" si="14"/>
        <v>90.202407399999998</v>
      </c>
      <c r="Z20" s="1">
        <f t="shared" si="15"/>
        <v>331.18560219999995</v>
      </c>
      <c r="AA20" s="1">
        <f t="shared" si="16"/>
        <v>100.780114</v>
      </c>
      <c r="AB20" s="1">
        <f t="shared" si="17"/>
        <v>263.74586199999999</v>
      </c>
      <c r="AC20" s="1">
        <f t="shared" si="18"/>
        <v>38.096236049189962</v>
      </c>
      <c r="AD20" s="1">
        <f t="shared" si="19"/>
        <v>71.085177587426202</v>
      </c>
      <c r="AE20" s="1">
        <f t="shared" si="20"/>
        <v>81.662884187426201</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258.23795071638352</v>
      </c>
      <c r="AN20" s="1">
        <f t="shared" si="1"/>
        <v>9837.8939273504311</v>
      </c>
      <c r="AO20" s="1">
        <f t="shared" si="27"/>
        <v>3486.7279606632555</v>
      </c>
      <c r="AP20" s="1">
        <f t="shared" si="28"/>
        <v>10094.022462871006</v>
      </c>
      <c r="AQ20" s="1">
        <f t="shared" si="29"/>
        <v>13580.75042353426</v>
      </c>
      <c r="AR20" s="1">
        <f t="shared" si="30"/>
        <v>3742.8564961838292</v>
      </c>
      <c r="AT20" s="1">
        <f t="shared" si="31"/>
        <v>314.68362678796257</v>
      </c>
      <c r="AU20" s="1">
        <f t="shared" si="32"/>
        <v>11988.261726929419</v>
      </c>
      <c r="AV20" s="1">
        <f t="shared" si="33"/>
        <v>1592.4886966048416</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95.459217199999983</v>
      </c>
      <c r="Z21" s="1">
        <f t="shared" si="15"/>
        <v>329.89826239999996</v>
      </c>
      <c r="AA21" s="1">
        <f t="shared" si="16"/>
        <v>104.858948</v>
      </c>
      <c r="AB21" s="1">
        <f t="shared" si="17"/>
        <v>262.28465599999998</v>
      </c>
      <c r="AC21" s="1">
        <f t="shared" si="18"/>
        <v>41.344042347069497</v>
      </c>
      <c r="AD21" s="1">
        <f t="shared" si="19"/>
        <v>79.050826942381775</v>
      </c>
      <c r="AE21" s="1">
        <f t="shared" si="20"/>
        <v>88.45055774238179</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261.3371786391611</v>
      </c>
      <c r="AN21" s="1">
        <f t="shared" si="1"/>
        <v>10804.735380521142</v>
      </c>
      <c r="AO21" s="1">
        <f t="shared" si="27"/>
        <v>3877.4430615238266</v>
      </c>
      <c r="AP21" s="1">
        <f t="shared" si="28"/>
        <v>10933.019640304845</v>
      </c>
      <c r="AQ21" s="1">
        <f t="shared" si="29"/>
        <v>14810.462701828672</v>
      </c>
      <c r="AR21" s="1">
        <f t="shared" si="30"/>
        <v>4005.7273213075296</v>
      </c>
      <c r="AT21" s="1">
        <f t="shared" si="31"/>
        <v>318.55416745333383</v>
      </c>
      <c r="AU21" s="1">
        <f t="shared" si="32"/>
        <v>13170.316989026102</v>
      </c>
      <c r="AV21" s="1">
        <f t="shared" si="33"/>
        <v>1640.1457128025704</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100.66141739999999</v>
      </c>
      <c r="Z22" s="1">
        <f t="shared" si="15"/>
        <v>328.47473899999994</v>
      </c>
      <c r="AA22" s="1">
        <f t="shared" si="16"/>
        <v>108.87939</v>
      </c>
      <c r="AB22" s="1">
        <f t="shared" si="17"/>
        <v>260.70678199999998</v>
      </c>
      <c r="AC22" s="1">
        <f t="shared" si="18"/>
        <v>44.552480446388628</v>
      </c>
      <c r="AD22" s="1">
        <f t="shared" si="19"/>
        <v>86.808107400341427</v>
      </c>
      <c r="AE22" s="1">
        <f t="shared" si="20"/>
        <v>95.026080000341437</v>
      </c>
      <c r="AF22" s="1">
        <f t="shared" si="21"/>
        <v>1.5081860629728174</v>
      </c>
      <c r="AG22" s="1">
        <f t="shared" si="22"/>
        <v>3.8633407621896225</v>
      </c>
      <c r="AH22" s="1">
        <f t="shared" si="23"/>
        <v>76.596445415790399</v>
      </c>
      <c r="AI22" s="1">
        <f t="shared" si="24"/>
        <v>43.418015023262697</v>
      </c>
      <c r="AJ22" s="1">
        <f t="shared" si="25"/>
        <v>1</v>
      </c>
      <c r="AK22" s="1">
        <v>2.7</v>
      </c>
      <c r="AM22" s="1">
        <f t="shared" si="26"/>
        <v>264.66986487013543</v>
      </c>
      <c r="AN22" s="1">
        <f t="shared" si="1"/>
        <v>11791.698979375029</v>
      </c>
      <c r="AO22" s="1">
        <f t="shared" si="27"/>
        <v>4257.9376679867473</v>
      </c>
      <c r="AP22" s="1">
        <f t="shared" si="28"/>
        <v>11745.793644522206</v>
      </c>
      <c r="AQ22" s="1">
        <f t="shared" si="29"/>
        <v>16003.731312508953</v>
      </c>
      <c r="AR22" s="1">
        <f t="shared" si="30"/>
        <v>4212.0323331339241</v>
      </c>
      <c r="AT22" s="1">
        <f t="shared" si="31"/>
        <v>322.71626779035853</v>
      </c>
      <c r="AU22" s="1">
        <f t="shared" si="32"/>
        <v>14377.810210461465</v>
      </c>
      <c r="AV22" s="1">
        <f t="shared" si="33"/>
        <v>1625.9211020474886</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105.80175319999998</v>
      </c>
      <c r="Z23" s="1">
        <f t="shared" si="15"/>
        <v>326.91733200000004</v>
      </c>
      <c r="AA23" s="1">
        <f t="shared" si="16"/>
        <v>112.83662000000001</v>
      </c>
      <c r="AB23" s="1">
        <f t="shared" si="17"/>
        <v>259.01577600000002</v>
      </c>
      <c r="AC23" s="1">
        <f t="shared" si="18"/>
        <v>47.647197533175252</v>
      </c>
      <c r="AD23" s="1">
        <f t="shared" si="19"/>
        <v>94.504619468732187</v>
      </c>
      <c r="AE23" s="1">
        <f t="shared" si="20"/>
        <v>101.53948626873222</v>
      </c>
      <c r="AF23" s="1">
        <f t="shared" si="21"/>
        <v>1.4426383680132306</v>
      </c>
      <c r="AG23" s="1">
        <f t="shared" si="22"/>
        <v>-0.58776309617222466</v>
      </c>
      <c r="AH23" s="1">
        <f t="shared" si="23"/>
        <v>80.902184072398512</v>
      </c>
      <c r="AI23" s="1">
        <f t="shared" si="24"/>
        <v>46.141138479306385</v>
      </c>
      <c r="AJ23" s="1">
        <f t="shared" si="25"/>
        <v>1</v>
      </c>
      <c r="AM23" s="1">
        <f t="shared" si="26"/>
        <v>268.23489089469609</v>
      </c>
      <c r="AN23" s="1">
        <f t="shared" si="1"/>
        <v>12780.640831749297</v>
      </c>
      <c r="AO23" s="1">
        <f t="shared" si="27"/>
        <v>4635.4515849413137</v>
      </c>
      <c r="AP23" s="1">
        <f t="shared" si="28"/>
        <v>12550.889739732916</v>
      </c>
      <c r="AQ23" s="1">
        <f t="shared" si="29"/>
        <v>17186.341324674231</v>
      </c>
      <c r="AR23" s="1">
        <f t="shared" si="30"/>
        <v>4405.7004929249342</v>
      </c>
      <c r="AT23" s="1">
        <f t="shared" si="31"/>
        <v>327.168530916848</v>
      </c>
      <c r="AU23" s="1">
        <f t="shared" si="32"/>
        <v>15588.663619233812</v>
      </c>
      <c r="AV23" s="1">
        <f t="shared" si="33"/>
        <v>1597.6777054404192</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110.88820200000001</v>
      </c>
      <c r="Z24" s="1">
        <f t="shared" si="15"/>
        <v>325.22176400000001</v>
      </c>
      <c r="AA24" s="1">
        <f t="shared" si="16"/>
        <v>116.73678000000001</v>
      </c>
      <c r="AB24" s="1">
        <f t="shared" si="17"/>
        <v>257.20796000000001</v>
      </c>
      <c r="AC24" s="1">
        <f t="shared" si="18"/>
        <v>50.650849537725847</v>
      </c>
      <c r="AD24" s="1">
        <f t="shared" si="19"/>
        <v>102.00660070670935</v>
      </c>
      <c r="AE24" s="1">
        <f t="shared" si="20"/>
        <v>107.85517870670935</v>
      </c>
      <c r="AF24" s="1">
        <f t="shared" si="21"/>
        <v>1.378144598530697</v>
      </c>
      <c r="AG24" s="1">
        <f t="shared" si="22"/>
        <v>-4.9656569430887885</v>
      </c>
      <c r="AH24" s="1">
        <f t="shared" si="23"/>
        <v>84.822597012121761</v>
      </c>
      <c r="AI24" s="1">
        <f t="shared" si="24"/>
        <v>48.721268438212526</v>
      </c>
      <c r="AJ24" s="1">
        <f t="shared" si="25"/>
        <v>1</v>
      </c>
      <c r="AK24" s="1" t="s">
        <v>48</v>
      </c>
      <c r="AM24" s="1">
        <f t="shared" si="26"/>
        <v>272.02676263721804</v>
      </c>
      <c r="AN24" s="1">
        <f t="shared" si="1"/>
        <v>13778.386624572395</v>
      </c>
      <c r="AO24" s="1">
        <f t="shared" si="27"/>
        <v>5003.4237646640941</v>
      </c>
      <c r="AP24" s="1">
        <f t="shared" si="28"/>
        <v>13331.547219221518</v>
      </c>
      <c r="AQ24" s="1">
        <f t="shared" si="29"/>
        <v>18334.970983885614</v>
      </c>
      <c r="AR24" s="1">
        <f t="shared" si="30"/>
        <v>4556.5843593132195</v>
      </c>
      <c r="AT24" s="1">
        <f t="shared" si="31"/>
        <v>331.90409543259034</v>
      </c>
      <c r="AU24" s="1">
        <f t="shared" si="32"/>
        <v>16811.224398711132</v>
      </c>
      <c r="AV24" s="1">
        <f t="shared" si="33"/>
        <v>1523.7465851744819</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115.92241379999999</v>
      </c>
      <c r="Z25" s="1">
        <f t="shared" si="15"/>
        <v>323.3976624</v>
      </c>
      <c r="AA25" s="1">
        <f t="shared" si="16"/>
        <v>120.582138</v>
      </c>
      <c r="AB25" s="1">
        <f t="shared" si="17"/>
        <v>255.29174399999999</v>
      </c>
      <c r="AC25" s="1">
        <f t="shared" si="18"/>
        <v>53.359874672889738</v>
      </c>
      <c r="AD25" s="1">
        <f t="shared" si="19"/>
        <v>109.35232630971873</v>
      </c>
      <c r="AE25" s="1">
        <f t="shared" si="20"/>
        <v>114.01205050971875</v>
      </c>
      <c r="AF25" s="1">
        <f t="shared" si="21"/>
        <v>1.3152235988706549</v>
      </c>
      <c r="AG25" s="1">
        <f t="shared" si="22"/>
        <v>-9.2313196164826223</v>
      </c>
      <c r="AH25" s="1">
        <f t="shared" si="23"/>
        <v>88.393520294824441</v>
      </c>
      <c r="AI25" s="1">
        <f t="shared" si="24"/>
        <v>50.966574914867607</v>
      </c>
      <c r="AJ25" s="1">
        <f t="shared" si="25"/>
        <v>1</v>
      </c>
      <c r="AK25" s="1" t="s">
        <v>35</v>
      </c>
      <c r="AM25" s="1">
        <f t="shared" si="26"/>
        <v>276.02420967508812</v>
      </c>
      <c r="AN25" s="1">
        <f t="shared" si="1"/>
        <v>14728.617234946141</v>
      </c>
      <c r="AO25" s="1">
        <f t="shared" si="27"/>
        <v>5363.7316054917046</v>
      </c>
      <c r="AP25" s="1">
        <f t="shared" si="28"/>
        <v>14092.573515304299</v>
      </c>
      <c r="AQ25" s="1">
        <f t="shared" si="29"/>
        <v>19456.305120796002</v>
      </c>
      <c r="AR25" s="1">
        <f t="shared" si="30"/>
        <v>4727.6878858498603</v>
      </c>
      <c r="AT25" s="1">
        <f t="shared" si="31"/>
        <v>336.89639729075054</v>
      </c>
      <c r="AU25" s="1">
        <f t="shared" si="32"/>
        <v>17976.749537182517</v>
      </c>
      <c r="AV25" s="1">
        <f t="shared" si="33"/>
        <v>1479.5555836134845</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120.8951338</v>
      </c>
      <c r="Z26" s="1">
        <f t="shared" si="15"/>
        <v>321.44532719999995</v>
      </c>
      <c r="AA26" s="1">
        <f t="shared" si="16"/>
        <v>124.36587400000001</v>
      </c>
      <c r="AB26" s="1">
        <f t="shared" si="17"/>
        <v>253.268664</v>
      </c>
      <c r="AC26" s="1">
        <f t="shared" si="18"/>
        <v>55.859347088261046</v>
      </c>
      <c r="AD26" s="1">
        <f t="shared" si="19"/>
        <v>116.44401957227659</v>
      </c>
      <c r="AE26" s="1">
        <f t="shared" si="20"/>
        <v>119.9147597722766</v>
      </c>
      <c r="AF26" s="1">
        <f t="shared" si="21"/>
        <v>1.2549296461169923</v>
      </c>
      <c r="AG26" s="1">
        <f t="shared" si="22"/>
        <v>-13.291216596313589</v>
      </c>
      <c r="AH26" s="1">
        <f t="shared" si="23"/>
        <v>91.653009875991131</v>
      </c>
      <c r="AI26" s="1">
        <f t="shared" si="24"/>
        <v>52.966747625819394</v>
      </c>
      <c r="AJ26" s="1">
        <f t="shared" si="25"/>
        <v>1</v>
      </c>
      <c r="AK26" s="1">
        <v>40</v>
      </c>
      <c r="AM26" s="1">
        <f t="shared" si="26"/>
        <v>280.21790098511224</v>
      </c>
      <c r="AN26" s="1">
        <f t="shared" si="1"/>
        <v>15652.788991471351</v>
      </c>
      <c r="AO26" s="1">
        <f t="shared" si="27"/>
        <v>5711.5791600201674</v>
      </c>
      <c r="AP26" s="1">
        <f t="shared" si="28"/>
        <v>14822.183796412024</v>
      </c>
      <c r="AQ26" s="1">
        <f t="shared" si="29"/>
        <v>20533.762956432191</v>
      </c>
      <c r="AR26" s="1">
        <f t="shared" si="30"/>
        <v>4880.97396496084</v>
      </c>
      <c r="AT26" s="1">
        <f t="shared" si="31"/>
        <v>342.13378323263868</v>
      </c>
      <c r="AU26" s="1">
        <f t="shared" si="32"/>
        <v>19111.36974821183</v>
      </c>
      <c r="AV26" s="1">
        <f t="shared" si="33"/>
        <v>1422.393208220361</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125.8133394</v>
      </c>
      <c r="Z27" s="1">
        <f t="shared" si="15"/>
        <v>319.362481</v>
      </c>
      <c r="AA27" s="1">
        <f t="shared" si="16"/>
        <v>128.09313</v>
      </c>
      <c r="AB27" s="1">
        <f t="shared" si="17"/>
        <v>251.13704199999998</v>
      </c>
      <c r="AC27" s="1">
        <f t="shared" si="18"/>
        <v>58.411791783843817</v>
      </c>
      <c r="AD27" s="1">
        <f t="shared" si="19"/>
        <v>123.51243517914457</v>
      </c>
      <c r="AE27" s="1">
        <f t="shared" si="20"/>
        <v>125.79222577914457</v>
      </c>
      <c r="AF27" s="1">
        <f t="shared" si="21"/>
        <v>1.1935480861887537</v>
      </c>
      <c r="AG27" s="1">
        <f t="shared" si="22"/>
        <v>-17.440050092557414</v>
      </c>
      <c r="AH27" s="1">
        <f t="shared" si="23"/>
        <v>94.533410633922458</v>
      </c>
      <c r="AI27" s="1">
        <f t="shared" si="24"/>
        <v>54.974831897831855</v>
      </c>
      <c r="AJ27" s="1">
        <f t="shared" si="25"/>
        <v>1</v>
      </c>
      <c r="AK27" s="1" t="s">
        <v>36</v>
      </c>
      <c r="AM27" s="1">
        <f t="shared" si="26"/>
        <v>284.60573108416935</v>
      </c>
      <c r="AN27" s="1">
        <f t="shared" si="1"/>
        <v>16624.330704577147</v>
      </c>
      <c r="AO27" s="1">
        <f t="shared" si="27"/>
        <v>6058.2849455370415</v>
      </c>
      <c r="AP27" s="1">
        <f t="shared" si="28"/>
        <v>15548.673859656947</v>
      </c>
      <c r="AQ27" s="1">
        <f t="shared" si="29"/>
        <v>21606.958805193986</v>
      </c>
      <c r="AR27" s="1">
        <f t="shared" si="30"/>
        <v>4982.6281006168392</v>
      </c>
      <c r="AT27" s="1">
        <f t="shared" si="31"/>
        <v>347.61362377818966</v>
      </c>
      <c r="AU27" s="1">
        <f t="shared" si="32"/>
        <v>20304.734613359036</v>
      </c>
      <c r="AV27" s="1">
        <f t="shared" si="33"/>
        <v>1302.22419183495</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130.67898060000002</v>
      </c>
      <c r="Z28" s="1">
        <f t="shared" si="15"/>
        <v>317.16900600000002</v>
      </c>
      <c r="AA28" s="1">
        <f t="shared" si="16"/>
        <v>131.76771000000002</v>
      </c>
      <c r="AB28" s="1">
        <f t="shared" si="17"/>
        <v>248.91310800000005</v>
      </c>
      <c r="AC28" s="1">
        <f t="shared" si="18"/>
        <v>60.617630350666808</v>
      </c>
      <c r="AD28" s="1">
        <f t="shared" si="19"/>
        <v>130.30483677818498</v>
      </c>
      <c r="AE28" s="1">
        <f t="shared" si="20"/>
        <v>131.39356617818498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289.15009840970964</v>
      </c>
      <c r="AN28" s="1">
        <f t="shared" si="1"/>
        <v>17527.593781258711</v>
      </c>
      <c r="AO28" s="1">
        <f t="shared" si="27"/>
        <v>6391.452243969974</v>
      </c>
      <c r="AP28" s="1">
        <f t="shared" si="28"/>
        <v>16241.033141020736</v>
      </c>
      <c r="AQ28" s="1">
        <f t="shared" si="29"/>
        <v>22632.485384990709</v>
      </c>
      <c r="AR28" s="1">
        <f t="shared" si="30"/>
        <v>5104.8916037319977</v>
      </c>
      <c r="AT28" s="1">
        <f t="shared" si="31"/>
        <v>353.28895936826297</v>
      </c>
      <c r="AU28" s="1">
        <f t="shared" si="32"/>
        <v>21415.539545957108</v>
      </c>
      <c r="AV28" s="1">
        <f t="shared" si="33"/>
        <v>1216.9458390336004</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135.48613</v>
      </c>
      <c r="Z29" s="1">
        <f t="shared" si="15"/>
        <v>314.85529740000004</v>
      </c>
      <c r="AA29" s="1">
        <f t="shared" si="16"/>
        <v>135.383668</v>
      </c>
      <c r="AB29" s="1">
        <f t="shared" si="17"/>
        <v>246.59031000000002</v>
      </c>
      <c r="AC29" s="1">
        <f t="shared" si="18"/>
        <v>62.787804079907602</v>
      </c>
      <c r="AD29" s="1">
        <f t="shared" si="19"/>
        <v>136.94235927220265</v>
      </c>
      <c r="AE29" s="1">
        <f t="shared" si="20"/>
        <v>136.83989727220265</v>
      </c>
      <c r="AF29" s="1">
        <f t="shared" si="21"/>
        <v>1.0800272981609251</v>
      </c>
      <c r="AG29" s="1">
        <f t="shared" si="22"/>
        <v>-25.021216032478506</v>
      </c>
      <c r="AH29" s="1">
        <f t="shared" si="23"/>
        <v>99.57573250900279</v>
      </c>
      <c r="AI29" s="1">
        <f t="shared" si="24"/>
        <v>58.197935875466278</v>
      </c>
      <c r="AJ29" s="1">
        <f t="shared" si="25"/>
        <v>1</v>
      </c>
      <c r="AM29" s="1">
        <f t="shared" si="26"/>
        <v>293.85654818397984</v>
      </c>
      <c r="AN29" s="1">
        <f t="shared" si="1"/>
        <v>18450.607374973653</v>
      </c>
      <c r="AO29" s="1">
        <f t="shared" si="27"/>
        <v>6717.0227223015409</v>
      </c>
      <c r="AP29" s="1">
        <f t="shared" si="28"/>
        <v>16914.232342227882</v>
      </c>
      <c r="AQ29" s="1">
        <f t="shared" si="29"/>
        <v>23631.255064529425</v>
      </c>
      <c r="AR29" s="1">
        <f t="shared" si="30"/>
        <v>5180.6476895557716</v>
      </c>
      <c r="AT29" s="1">
        <f t="shared" si="31"/>
        <v>359.16671527868158</v>
      </c>
      <c r="AU29" s="1">
        <f t="shared" si="32"/>
        <v>22551.289350941814</v>
      </c>
      <c r="AV29" s="1">
        <f t="shared" si="33"/>
        <v>1079.9657135876114</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140.23778759999999</v>
      </c>
      <c r="Z30" s="1">
        <f t="shared" si="15"/>
        <v>312.4233552</v>
      </c>
      <c r="AA30" s="1">
        <f t="shared" si="16"/>
        <v>138.94400400000001</v>
      </c>
      <c r="AB30" s="1">
        <f t="shared" si="17"/>
        <v>244.170648</v>
      </c>
      <c r="AC30" s="1">
        <f t="shared" si="18"/>
        <v>64.701388232971397</v>
      </c>
      <c r="AD30" s="1">
        <f t="shared" si="19"/>
        <v>143.48180675212649</v>
      </c>
      <c r="AE30" s="1">
        <f t="shared" si="20"/>
        <v>142.1880231521265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298.72364792558085</v>
      </c>
      <c r="AN30" s="1">
        <f t="shared" si="1"/>
        <v>19327.834718802467</v>
      </c>
      <c r="AO30" s="1">
        <f t="shared" si="27"/>
        <v>7037.7826211918045</v>
      </c>
      <c r="AP30" s="1">
        <f t="shared" si="28"/>
        <v>17575.29278974175</v>
      </c>
      <c r="AQ30" s="1">
        <f t="shared" si="29"/>
        <v>24613.075410933554</v>
      </c>
      <c r="AR30" s="1">
        <f t="shared" si="30"/>
        <v>5285.2406921310867</v>
      </c>
      <c r="AT30" s="1">
        <f t="shared" si="31"/>
        <v>365.24510252275422</v>
      </c>
      <c r="AU30" s="1">
        <f t="shared" si="32"/>
        <v>23631.86517851616</v>
      </c>
      <c r="AV30" s="1">
        <f t="shared" si="33"/>
        <v>981.21023241739385</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144.9329534</v>
      </c>
      <c r="Z31" s="1">
        <f t="shared" si="15"/>
        <v>309.8741794</v>
      </c>
      <c r="AA31" s="1">
        <f t="shared" si="16"/>
        <v>142.44771800000001</v>
      </c>
      <c r="AB31" s="1">
        <f t="shared" si="17"/>
        <v>241.65512200000001</v>
      </c>
      <c r="AC31" s="1">
        <f t="shared" si="18"/>
        <v>66.597725497387941</v>
      </c>
      <c r="AD31" s="1">
        <f t="shared" si="19"/>
        <v>149.86335437107437</v>
      </c>
      <c r="AE31" s="1">
        <f t="shared" si="20"/>
        <v>147.37811897107437</v>
      </c>
      <c r="AF31" s="1">
        <f t="shared" si="21"/>
        <v>0.97231156781394135</v>
      </c>
      <c r="AG31" s="1">
        <f t="shared" si="22"/>
        <v>-32.134301305471737</v>
      </c>
      <c r="AH31" s="1">
        <f t="shared" si="23"/>
        <v>103.61285783662149</v>
      </c>
      <c r="AI31" s="1">
        <f t="shared" si="24"/>
        <v>60.788196617613274</v>
      </c>
      <c r="AJ31" s="1">
        <f t="shared" si="25"/>
        <v>1</v>
      </c>
      <c r="AK31" s="1" t="s">
        <v>35</v>
      </c>
      <c r="AM31" s="1">
        <f t="shared" si="26"/>
        <v>303.73355526093127</v>
      </c>
      <c r="AN31" s="1">
        <f t="shared" si="1"/>
        <v>20227.963937613211</v>
      </c>
      <c r="AO31" s="1">
        <f t="shared" si="27"/>
        <v>7350.7975319011985</v>
      </c>
      <c r="AP31" s="1">
        <f t="shared" si="28"/>
        <v>18216.819773538624</v>
      </c>
      <c r="AQ31" s="1">
        <f t="shared" si="29"/>
        <v>25567.617305439824</v>
      </c>
      <c r="AR31" s="1">
        <f t="shared" si="30"/>
        <v>5339.6533678266132</v>
      </c>
      <c r="AT31" s="1">
        <f t="shared" si="31"/>
        <v>371.50183824996623</v>
      </c>
      <c r="AU31" s="1">
        <f t="shared" si="32"/>
        <v>24741.177445546266</v>
      </c>
      <c r="AV31" s="1">
        <f t="shared" si="33"/>
        <v>826.43985989355861</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149.56729999999999</v>
      </c>
      <c r="Z32" s="1">
        <f t="shared" si="15"/>
        <v>307.22267479999999</v>
      </c>
      <c r="AA32" s="1">
        <f t="shared" si="16"/>
        <v>145.89293599999999</v>
      </c>
      <c r="AB32" s="1">
        <f t="shared" si="17"/>
        <v>239.05682000000002</v>
      </c>
      <c r="AC32" s="1">
        <f>AJ32*((AG32-Q32)^2+(AH32-R32)^2)^0.5</f>
        <v>68.314156786360883</v>
      </c>
      <c r="AD32" s="1">
        <f t="shared" si="19"/>
        <v>156.02213990046479</v>
      </c>
      <c r="AE32" s="1">
        <f t="shared" si="20"/>
        <v>152.3477759004648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308.86307689687646</v>
      </c>
      <c r="AN32" s="1">
        <f t="shared" si="1"/>
        <v>21099.720660651055</v>
      </c>
      <c r="AO32" s="1">
        <f t="shared" si="27"/>
        <v>7652.885962117799</v>
      </c>
      <c r="AP32" s="1">
        <f t="shared" si="28"/>
        <v>18831.099187952856</v>
      </c>
      <c r="AQ32" s="1">
        <f t="shared" si="29"/>
        <v>26483.985150070654</v>
      </c>
      <c r="AR32" s="1">
        <f t="shared" si="30"/>
        <v>5384.2644894195982</v>
      </c>
      <c r="AT32" s="1">
        <f t="shared" si="31"/>
        <v>377.90795699325452</v>
      </c>
      <c r="AU32" s="1">
        <f t="shared" si="32"/>
        <v>25816.463424850514</v>
      </c>
      <c r="AV32" s="1">
        <f t="shared" si="33"/>
        <v>667.52172522014007</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154.14715480000001</v>
      </c>
      <c r="Z33" s="1">
        <f t="shared" si="15"/>
        <v>304.45893660000002</v>
      </c>
      <c r="AA33" s="1">
        <f t="shared" si="16"/>
        <v>149.28353200000004</v>
      </c>
      <c r="AB33" s="1">
        <f t="shared" si="17"/>
        <v>236.36765400000002</v>
      </c>
      <c r="AC33" s="1">
        <f t="shared" si="18"/>
        <v>69.890679599456348</v>
      </c>
      <c r="AD33" s="1">
        <f t="shared" si="19"/>
        <v>162.08498070651325</v>
      </c>
      <c r="AE33" s="1">
        <f t="shared" si="20"/>
        <v>157.22135790651328</v>
      </c>
      <c r="AF33" s="1">
        <f t="shared" si="21"/>
        <v>0.87347701938906197</v>
      </c>
      <c r="AG33" s="1">
        <f t="shared" si="22"/>
        <v>-38.538704771026232</v>
      </c>
      <c r="AH33" s="1">
        <f t="shared" si="23"/>
        <v>106.90345180565697</v>
      </c>
      <c r="AI33" s="1">
        <f t="shared" si="24"/>
        <v>62.835446267160897</v>
      </c>
      <c r="AJ33" s="1">
        <f t="shared" si="25"/>
        <v>1</v>
      </c>
      <c r="AK33" s="1" t="s">
        <v>36</v>
      </c>
      <c r="AM33" s="1">
        <f t="shared" si="26"/>
        <v>314.12460647458573</v>
      </c>
      <c r="AN33" s="1">
        <f t="shared" si="1"/>
        <v>21954.382225420584</v>
      </c>
      <c r="AO33" s="1">
        <f t="shared" si="27"/>
        <v>7950.2683036544759</v>
      </c>
      <c r="AP33" s="1">
        <f t="shared" si="28"/>
        <v>19433.503165392485</v>
      </c>
      <c r="AQ33" s="1">
        <f t="shared" si="29"/>
        <v>27383.771469046962</v>
      </c>
      <c r="AR33" s="1">
        <f t="shared" si="30"/>
        <v>5429.3892436263777</v>
      </c>
      <c r="AT33" s="1">
        <f t="shared" si="31"/>
        <v>384.47893683081554</v>
      </c>
      <c r="AU33" s="1">
        <f t="shared" si="32"/>
        <v>26871.494186782147</v>
      </c>
      <c r="AV33" s="1">
        <f t="shared" si="33"/>
        <v>512.27728226481486</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158.66654039999997</v>
      </c>
      <c r="Z34" s="1">
        <f t="shared" si="15"/>
        <v>301.59024219999998</v>
      </c>
      <c r="AA34" s="1">
        <f t="shared" si="16"/>
        <v>152.615364</v>
      </c>
      <c r="AB34" s="1">
        <f t="shared" si="17"/>
        <v>233.594302</v>
      </c>
      <c r="AC34" s="1">
        <f t="shared" si="18"/>
        <v>71.366504357766871</v>
      </c>
      <c r="AD34" s="1">
        <f t="shared" si="19"/>
        <v>168.03978810503099</v>
      </c>
      <c r="AE34" s="1">
        <f t="shared" si="20"/>
        <v>161.98861170503102</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319.49758023921953</v>
      </c>
      <c r="AN34" s="1">
        <f t="shared" si="1"/>
        <v>22801.42545243823</v>
      </c>
      <c r="AO34" s="1">
        <f t="shared" si="27"/>
        <v>8242.3516065517706</v>
      </c>
      <c r="AP34" s="1">
        <f t="shared" si="28"/>
        <v>20022.764338412067</v>
      </c>
      <c r="AQ34" s="1">
        <f t="shared" si="29"/>
        <v>28265.115944963836</v>
      </c>
      <c r="AR34" s="1">
        <f t="shared" si="30"/>
        <v>5463.6904925256058</v>
      </c>
      <c r="AT34" s="1">
        <f t="shared" si="31"/>
        <v>391.1890962537953</v>
      </c>
      <c r="AU34" s="1">
        <f t="shared" si="32"/>
        <v>27917.798342507365</v>
      </c>
      <c r="AV34" s="1">
        <f t="shared" si="33"/>
        <v>347.31760245647092</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163.1264568</v>
      </c>
      <c r="Z35" s="1">
        <f t="shared" si="15"/>
        <v>298.61759159999997</v>
      </c>
      <c r="AA35" s="1">
        <f t="shared" si="16"/>
        <v>155.889432</v>
      </c>
      <c r="AB35" s="1">
        <f t="shared" si="17"/>
        <v>230.73776399999997</v>
      </c>
      <c r="AC35" s="1">
        <f t="shared" si="18"/>
        <v>72.805552977389738</v>
      </c>
      <c r="AD35" s="1">
        <f t="shared" si="19"/>
        <v>173.77111907905231</v>
      </c>
      <c r="AE35" s="1">
        <f t="shared" si="20"/>
        <v>166.53409427905231</v>
      </c>
      <c r="AF35" s="1">
        <f t="shared" si="21"/>
        <v>0.78130701466040176</v>
      </c>
      <c r="AG35" s="1">
        <f t="shared" si="22"/>
        <v>-44.40880289029343</v>
      </c>
      <c r="AH35" s="1">
        <f t="shared" si="23"/>
        <v>109.51492682371786</v>
      </c>
      <c r="AI35" s="1">
        <f t="shared" si="24"/>
        <v>64.502956158054033</v>
      </c>
      <c r="AJ35" s="1">
        <f t="shared" si="25"/>
        <v>1</v>
      </c>
      <c r="AM35" s="1">
        <f t="shared" si="26"/>
        <v>324.97638873193614</v>
      </c>
      <c r="AN35" s="1">
        <f t="shared" si="1"/>
        <v>23660.085686223778</v>
      </c>
      <c r="AO35" s="1">
        <f t="shared" si="27"/>
        <v>8523.4733908275175</v>
      </c>
      <c r="AP35" s="1">
        <f t="shared" si="28"/>
        <v>20584.613257456545</v>
      </c>
      <c r="AQ35" s="1">
        <f t="shared" si="29"/>
        <v>29108.086648284065</v>
      </c>
      <c r="AR35" s="1">
        <f t="shared" si="30"/>
        <v>5448.0009620602868</v>
      </c>
      <c r="AT35" s="1">
        <f t="shared" si="31"/>
        <v>398.03142976305082</v>
      </c>
      <c r="AU35" s="1">
        <f t="shared" si="32"/>
        <v>28978.898346279981</v>
      </c>
      <c r="AV35" s="1">
        <f t="shared" si="33"/>
        <v>129.18830200408411</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167.52790399999998</v>
      </c>
      <c r="Z36" s="1">
        <f t="shared" si="15"/>
        <v>295.54398479999998</v>
      </c>
      <c r="AA36" s="1">
        <f t="shared" si="16"/>
        <v>159.10673599999998</v>
      </c>
      <c r="AB36" s="1">
        <f t="shared" si="17"/>
        <v>227.80103999999997</v>
      </c>
      <c r="AC36" s="1">
        <f t="shared" si="18"/>
        <v>73.9974230454457</v>
      </c>
      <c r="AD36" s="1">
        <f t="shared" si="19"/>
        <v>179.46210611688537</v>
      </c>
      <c r="AE36" s="1">
        <f t="shared" si="20"/>
        <v>171.04093811688537</v>
      </c>
      <c r="AF36" s="1">
        <f t="shared" si="21"/>
        <v>0.73795003879339216</v>
      </c>
      <c r="AG36" s="1">
        <f t="shared" si="22"/>
        <v>-47.122692110785884</v>
      </c>
      <c r="AH36" s="1">
        <f t="shared" si="23"/>
        <v>110.61685448804859</v>
      </c>
      <c r="AI36" s="1">
        <f t="shared" si="24"/>
        <v>65.095228621734051</v>
      </c>
      <c r="AJ36" s="1">
        <f t="shared" si="25"/>
        <v>1</v>
      </c>
      <c r="AK36" s="1" t="s">
        <v>165</v>
      </c>
      <c r="AL36" s="1">
        <f>SUM(AR11:AR89)</f>
        <v>322341.43555661413</v>
      </c>
      <c r="AM36" s="1">
        <f t="shared" si="26"/>
        <v>330.56037654889047</v>
      </c>
      <c r="AN36" s="1">
        <f t="shared" si="1"/>
        <v>24460.616025550076</v>
      </c>
      <c r="AO36" s="1">
        <f t="shared" si="27"/>
        <v>8802.6163050332289</v>
      </c>
      <c r="AP36" s="1">
        <f t="shared" si="28"/>
        <v>21141.686196875737</v>
      </c>
      <c r="AQ36" s="1">
        <f t="shared" si="29"/>
        <v>29944.302501908965</v>
      </c>
      <c r="AR36" s="1">
        <f t="shared" si="30"/>
        <v>5483.6864763588892</v>
      </c>
      <c r="AT36" s="1">
        <f t="shared" si="31"/>
        <v>405.00511884271344</v>
      </c>
      <c r="AU36" s="1">
        <f t="shared" si="32"/>
        <v>29969.335114575279</v>
      </c>
      <c r="AV36" s="1">
        <f t="shared" si="33"/>
        <v>-25.032612666313071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171.86290460000001</v>
      </c>
      <c r="Z37" s="1">
        <f t="shared" si="15"/>
        <v>292.37569919999999</v>
      </c>
      <c r="AA37" s="1">
        <f t="shared" si="16"/>
        <v>162.261134</v>
      </c>
      <c r="AB37" s="1">
        <f t="shared" si="17"/>
        <v>224.78980799999999</v>
      </c>
      <c r="AC37" s="1">
        <f t="shared" si="18"/>
        <v>75.188037278621223</v>
      </c>
      <c r="AD37" s="1">
        <f t="shared" si="19"/>
        <v>184.98260689714709</v>
      </c>
      <c r="AE37" s="1">
        <f t="shared" si="20"/>
        <v>175.38083629714708</v>
      </c>
      <c r="AF37" s="1">
        <f t="shared" si="21"/>
        <v>0.69629717620196996</v>
      </c>
      <c r="AG37" s="1">
        <f t="shared" si="22"/>
        <v>-49.704258975796655</v>
      </c>
      <c r="AH37" s="1">
        <f t="shared" si="23"/>
        <v>111.59297738160777</v>
      </c>
      <c r="AI37" s="1">
        <f t="shared" si="24"/>
        <v>65.687222215877043</v>
      </c>
      <c r="AJ37" s="1">
        <f t="shared" si="25"/>
        <v>1</v>
      </c>
      <c r="AK37" s="1" t="s">
        <v>166</v>
      </c>
      <c r="AL37" s="1">
        <f>SUM(AV11:AV89)</f>
        <v>-235219.67043456732</v>
      </c>
      <c r="AM37" s="1">
        <f t="shared" si="26"/>
        <v>336.22166131979822</v>
      </c>
      <c r="AN37" s="1">
        <f t="shared" si="1"/>
        <v>25279.846805192949</v>
      </c>
      <c r="AO37" s="1">
        <f t="shared" si="27"/>
        <v>9073.3968683050662</v>
      </c>
      <c r="AP37" s="1">
        <f t="shared" si="28"/>
        <v>21678.123651345166</v>
      </c>
      <c r="AQ37" s="1">
        <f t="shared" si="29"/>
        <v>30751.520519650232</v>
      </c>
      <c r="AR37" s="1">
        <f t="shared" si="30"/>
        <v>5471.6737144572835</v>
      </c>
      <c r="AT37" s="1">
        <f t="shared" si="31"/>
        <v>412.07534196602847</v>
      </c>
      <c r="AU37" s="1">
        <f t="shared" si="32"/>
        <v>30983.136173342336</v>
      </c>
      <c r="AV37" s="1">
        <f t="shared" si="33"/>
        <v>-231.61565369210439</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176.13380860000001</v>
      </c>
      <c r="Z38" s="1">
        <f t="shared" si="15"/>
        <v>289.10810739999999</v>
      </c>
      <c r="AA38" s="1">
        <f t="shared" si="16"/>
        <v>165.35435800000002</v>
      </c>
      <c r="AB38" s="1">
        <f t="shared" si="17"/>
        <v>221.700658</v>
      </c>
      <c r="AC38" s="1">
        <f t="shared" si="18"/>
        <v>76.288455421905184</v>
      </c>
      <c r="AD38" s="1">
        <f t="shared" si="19"/>
        <v>190.37015537393589</v>
      </c>
      <c r="AE38" s="1">
        <f t="shared" si="20"/>
        <v>179.5907047739359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341.97261434028758</v>
      </c>
      <c r="AN38" s="1">
        <f t="shared" si="1"/>
        <v>26088.562544611403</v>
      </c>
      <c r="AO38" s="1">
        <f t="shared" si="27"/>
        <v>9337.6561210915552</v>
      </c>
      <c r="AP38" s="1">
        <f t="shared" si="28"/>
        <v>22198.488654287125</v>
      </c>
      <c r="AQ38" s="1">
        <f t="shared" si="29"/>
        <v>31536.144775378678</v>
      </c>
      <c r="AR38" s="1">
        <f t="shared" si="30"/>
        <v>5447.5822307672752</v>
      </c>
      <c r="AT38" s="1">
        <f t="shared" si="31"/>
        <v>419.25754930445964</v>
      </c>
      <c r="AU38" s="1">
        <f t="shared" si="32"/>
        <v>31984.510860410483</v>
      </c>
      <c r="AV38" s="1">
        <f t="shared" si="33"/>
        <v>-448.36608503180469</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180.3455434</v>
      </c>
      <c r="Z39" s="1">
        <f t="shared" si="15"/>
        <v>285.75581420000003</v>
      </c>
      <c r="AA39" s="1">
        <f t="shared" si="16"/>
        <v>168.39135400000001</v>
      </c>
      <c r="AB39" s="1">
        <f t="shared" si="17"/>
        <v>218.54514200000003</v>
      </c>
      <c r="AC39" s="1">
        <f t="shared" si="18"/>
        <v>77.245413870446569</v>
      </c>
      <c r="AD39" s="1">
        <f t="shared" si="19"/>
        <v>195.624819559185</v>
      </c>
      <c r="AE39" s="1">
        <f t="shared" si="20"/>
        <v>183.67063015918501</v>
      </c>
      <c r="AF39" s="1">
        <f t="shared" si="21"/>
        <v>0.6186245953764048</v>
      </c>
      <c r="AG39" s="1">
        <f t="shared" si="22"/>
        <v>-54.411673189264683</v>
      </c>
      <c r="AH39" s="1">
        <f t="shared" si="23"/>
        <v>113.26090990142777</v>
      </c>
      <c r="AI39" s="1">
        <f t="shared" si="24"/>
        <v>66.599620619766227</v>
      </c>
      <c r="AJ39" s="1">
        <f t="shared" si="25"/>
        <v>1</v>
      </c>
      <c r="AK39" s="2">
        <v>236.7</v>
      </c>
      <c r="AM39" s="1">
        <f t="shared" si="26"/>
        <v>347.78926875799579</v>
      </c>
      <c r="AN39" s="1">
        <f t="shared" si="1"/>
        <v>26865.126004911359</v>
      </c>
      <c r="AO39" s="1">
        <f t="shared" si="27"/>
        <v>9595.3973993780255</v>
      </c>
      <c r="AP39" s="1">
        <f t="shared" si="28"/>
        <v>22702.791911456228</v>
      </c>
      <c r="AQ39" s="1">
        <f t="shared" si="29"/>
        <v>32298.189310834256</v>
      </c>
      <c r="AR39" s="1">
        <f t="shared" si="30"/>
        <v>5433.0633059228967</v>
      </c>
      <c r="AT39" s="1">
        <f t="shared" si="31"/>
        <v>426.52180931408623</v>
      </c>
      <c r="AU39" s="1">
        <f t="shared" si="32"/>
        <v>32946.853685238282</v>
      </c>
      <c r="AV39" s="1">
        <f t="shared" si="33"/>
        <v>-648.6643744040266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184.4869042</v>
      </c>
      <c r="Z40" s="1">
        <f t="shared" si="15"/>
        <v>282.30023740000001</v>
      </c>
      <c r="AA40" s="1">
        <f t="shared" si="16"/>
        <v>171.36149800000001</v>
      </c>
      <c r="AB40" s="1">
        <f t="shared" si="17"/>
        <v>215.30956600000005</v>
      </c>
      <c r="AC40" s="1">
        <f t="shared" si="18"/>
        <v>78.149845721113337</v>
      </c>
      <c r="AD40" s="1">
        <f t="shared" si="19"/>
        <v>200.7956698537038</v>
      </c>
      <c r="AE40" s="1">
        <f t="shared" si="20"/>
        <v>187.67026365370381</v>
      </c>
      <c r="AF40" s="1">
        <f t="shared" si="21"/>
        <v>0.58175628256707235</v>
      </c>
      <c r="AG40" s="1">
        <f t="shared" si="22"/>
        <v>-56.605897278784639</v>
      </c>
      <c r="AH40" s="1">
        <f t="shared" si="23"/>
        <v>113.93482201713397</v>
      </c>
      <c r="AI40" s="1">
        <f t="shared" si="24"/>
        <v>66.959238115623208</v>
      </c>
      <c r="AJ40" s="1">
        <f t="shared" si="25"/>
        <v>1</v>
      </c>
      <c r="AM40" s="1">
        <f t="shared" si="26"/>
        <v>353.69079421497645</v>
      </c>
      <c r="AN40" s="1">
        <f t="shared" si="1"/>
        <v>27640.881000878457</v>
      </c>
      <c r="AO40" s="1">
        <f t="shared" si="27"/>
        <v>9849.0276063241727</v>
      </c>
      <c r="AP40" s="1">
        <f t="shared" si="28"/>
        <v>23197.170609179717</v>
      </c>
      <c r="AQ40" s="1">
        <f t="shared" si="29"/>
        <v>33046.198215503886</v>
      </c>
      <c r="AR40" s="1">
        <f t="shared" si="30"/>
        <v>5405.3172146254292</v>
      </c>
      <c r="AT40" s="1">
        <f t="shared" si="31"/>
        <v>433.89206243457824</v>
      </c>
      <c r="AU40" s="1">
        <f t="shared" si="32"/>
        <v>33908.597738877965</v>
      </c>
      <c r="AV40" s="1">
        <f t="shared" si="33"/>
        <v>-862.39952337407885</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188.56346839999998</v>
      </c>
      <c r="Z41" s="1">
        <f t="shared" si="15"/>
        <v>278.76160920000001</v>
      </c>
      <c r="AA41" s="1">
        <f t="shared" si="16"/>
        <v>174.27100399999998</v>
      </c>
      <c r="AB41" s="1">
        <f t="shared" si="17"/>
        <v>212.00989200000004</v>
      </c>
      <c r="AC41" s="1">
        <f t="shared" si="18"/>
        <v>78.970374970234531</v>
      </c>
      <c r="AD41" s="1">
        <f t="shared" si="19"/>
        <v>205.85124539351389</v>
      </c>
      <c r="AE41" s="1">
        <f t="shared" si="20"/>
        <v>191.55878099351389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359.64675565144773</v>
      </c>
      <c r="AN41" s="1">
        <f t="shared" si="1"/>
        <v>28401.439150623144</v>
      </c>
      <c r="AO41" s="1">
        <f t="shared" si="27"/>
        <v>10097.003586551857</v>
      </c>
      <c r="AP41" s="1">
        <f t="shared" si="28"/>
        <v>23677.814683484281</v>
      </c>
      <c r="AQ41" s="1">
        <f t="shared" si="29"/>
        <v>33774.818270036136</v>
      </c>
      <c r="AR41" s="1">
        <f t="shared" si="30"/>
        <v>5373.3791194129917</v>
      </c>
      <c r="AT41" s="1">
        <f t="shared" si="31"/>
        <v>441.33029915535008</v>
      </c>
      <c r="AU41" s="1">
        <f t="shared" si="32"/>
        <v>34852.019210023776</v>
      </c>
      <c r="AV41" s="1">
        <f t="shared" si="33"/>
        <v>-1077.2009399876406</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192.57558600000002</v>
      </c>
      <c r="Z42" s="1">
        <f t="shared" si="15"/>
        <v>275.13430219999998</v>
      </c>
      <c r="AA42" s="1">
        <f t="shared" si="16"/>
        <v>177.11960399999998</v>
      </c>
      <c r="AB42" s="1">
        <f t="shared" si="17"/>
        <v>208.64170999999999</v>
      </c>
      <c r="AC42" s="1">
        <f t="shared" si="18"/>
        <v>79.71365648896122</v>
      </c>
      <c r="AD42" s="1">
        <f t="shared" si="19"/>
        <v>210.70797673000197</v>
      </c>
      <c r="AE42" s="1">
        <f t="shared" si="20"/>
        <v>195.25199473000194</v>
      </c>
      <c r="AF42" s="1">
        <f t="shared" si="21"/>
        <v>0.51368597098369262</v>
      </c>
      <c r="AG42" s="1">
        <f t="shared" si="22"/>
        <v>-60.540740014522456</v>
      </c>
      <c r="AH42" s="1">
        <f t="shared" si="23"/>
        <v>115.11443113701807</v>
      </c>
      <c r="AI42" s="1">
        <f t="shared" si="24"/>
        <v>67.496658745468423</v>
      </c>
      <c r="AJ42" s="1">
        <f t="shared" si="25"/>
        <v>1</v>
      </c>
      <c r="AK42" s="1">
        <v>4.0599999999999996</v>
      </c>
      <c r="AM42" s="1">
        <f t="shared" si="26"/>
        <v>365.66266732510218</v>
      </c>
      <c r="AN42" s="1">
        <f t="shared" si="1"/>
        <v>29148.308253990501</v>
      </c>
      <c r="AO42" s="1">
        <f t="shared" si="27"/>
        <v>10335.226258606597</v>
      </c>
      <c r="AP42" s="1">
        <f t="shared" si="28"/>
        <v>24134.318060596623</v>
      </c>
      <c r="AQ42" s="1">
        <f t="shared" si="29"/>
        <v>34469.544319203218</v>
      </c>
      <c r="AR42" s="1">
        <f t="shared" si="30"/>
        <v>5321.2360652127172</v>
      </c>
      <c r="AT42" s="1">
        <f t="shared" si="31"/>
        <v>448.84340608144316</v>
      </c>
      <c r="AU42" s="1">
        <f t="shared" si="32"/>
        <v>35778.949089711488</v>
      </c>
      <c r="AV42" s="1">
        <f t="shared" si="33"/>
        <v>-1309.4047705082703</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196.51100219999998</v>
      </c>
      <c r="Z43" s="1">
        <f t="shared" si="15"/>
        <v>271.42061640000003</v>
      </c>
      <c r="AA43" s="1">
        <f t="shared" si="16"/>
        <v>179.89747799999998</v>
      </c>
      <c r="AB43" s="1">
        <f t="shared" si="17"/>
        <v>205.20855600000002</v>
      </c>
      <c r="AC43" s="1">
        <f t="shared" si="18"/>
        <v>80.351773508688623</v>
      </c>
      <c r="AD43" s="1">
        <f t="shared" si="19"/>
        <v>215.59122345925016</v>
      </c>
      <c r="AE43" s="1">
        <f t="shared" si="20"/>
        <v>198.97769925925016</v>
      </c>
      <c r="AF43" s="1">
        <f t="shared" si="21"/>
        <v>0.48083725032345648</v>
      </c>
      <c r="AG43" s="1">
        <f t="shared" si="22"/>
        <v>-62.419378267329265</v>
      </c>
      <c r="AH43" s="1">
        <f t="shared" si="23"/>
        <v>115.54823732925144</v>
      </c>
      <c r="AI43" s="1">
        <f t="shared" si="24"/>
        <v>67.661842834944011</v>
      </c>
      <c r="AJ43" s="1">
        <f t="shared" si="25"/>
        <v>1</v>
      </c>
      <c r="AM43" s="1">
        <f t="shared" si="26"/>
        <v>371.73247014773381</v>
      </c>
      <c r="AN43" s="1">
        <f t="shared" si="1"/>
        <v>29869.363247136062</v>
      </c>
      <c r="AO43" s="1">
        <f t="shared" si="27"/>
        <v>10574.749510676222</v>
      </c>
      <c r="AP43" s="1">
        <f t="shared" si="28"/>
        <v>24594.837494638879</v>
      </c>
      <c r="AQ43" s="1">
        <f t="shared" si="29"/>
        <v>35169.587005315101</v>
      </c>
      <c r="AR43" s="1">
        <f t="shared" si="30"/>
        <v>5300.2237581790396</v>
      </c>
      <c r="AT43" s="1">
        <f t="shared" si="31"/>
        <v>456.42381618394569</v>
      </c>
      <c r="AU43" s="1">
        <f t="shared" si="32"/>
        <v>36674.463101983732</v>
      </c>
      <c r="AV43" s="1">
        <f t="shared" si="33"/>
        <v>-1504.8760966686314</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200.3759944</v>
      </c>
      <c r="Z44" s="1">
        <f t="shared" si="15"/>
        <v>267.62552920000002</v>
      </c>
      <c r="AA44" s="1">
        <f t="shared" si="16"/>
        <v>182.61030400000004</v>
      </c>
      <c r="AB44" s="1">
        <f t="shared" si="17"/>
        <v>201.71357200000003</v>
      </c>
      <c r="AC44" s="1">
        <f t="shared" si="18"/>
        <v>80.997663765873327</v>
      </c>
      <c r="AD44" s="1">
        <f t="shared" si="19"/>
        <v>220.22078183737628</v>
      </c>
      <c r="AE44" s="1">
        <f t="shared" si="20"/>
        <v>202.45509143737632</v>
      </c>
      <c r="AF44" s="1">
        <f t="shared" si="21"/>
        <v>0.45051097482168018</v>
      </c>
      <c r="AG44" s="1">
        <f t="shared" si="22"/>
        <v>-64.087186224989978</v>
      </c>
      <c r="AH44" s="1">
        <f t="shared" si="23"/>
        <v>115.98779293526705</v>
      </c>
      <c r="AI44" s="1">
        <f t="shared" si="24"/>
        <v>67.847119946591889</v>
      </c>
      <c r="AJ44" s="1">
        <f t="shared" si="25"/>
        <v>1</v>
      </c>
      <c r="AK44" s="1" t="s">
        <v>157</v>
      </c>
      <c r="AM44" s="1">
        <f t="shared" si="26"/>
        <v>377.84211045004037</v>
      </c>
      <c r="AN44" s="1">
        <f t="shared" si="1"/>
        <v>30604.328218820341</v>
      </c>
      <c r="AO44" s="1">
        <f t="shared" si="27"/>
        <v>10801.829349123307</v>
      </c>
      <c r="AP44" s="1">
        <f t="shared" si="28"/>
        <v>25024.664032208344</v>
      </c>
      <c r="AQ44" s="1">
        <f t="shared" si="29"/>
        <v>35826.493381331653</v>
      </c>
      <c r="AR44" s="1">
        <f>AQ44-AN44</f>
        <v>5222.1651625113118</v>
      </c>
      <c r="AT44" s="1">
        <f t="shared" si="31"/>
        <v>464.05397822110092</v>
      </c>
      <c r="AU44" s="1">
        <f t="shared" si="32"/>
        <v>37587.288097168639</v>
      </c>
      <c r="AV44" s="1">
        <f t="shared" si="33"/>
        <v>-1760.7947158369861</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204.17618999999999</v>
      </c>
      <c r="Z45" s="1">
        <f t="shared" si="15"/>
        <v>263.75239059999996</v>
      </c>
      <c r="AA45" s="1">
        <f t="shared" si="16"/>
        <v>185.26249200000001</v>
      </c>
      <c r="AB45" s="1">
        <f t="shared" si="17"/>
        <v>198.15948999999998</v>
      </c>
      <c r="AC45" s="1">
        <f t="shared" si="18"/>
        <v>81.534178235196862</v>
      </c>
      <c r="AD45" s="1">
        <f t="shared" si="19"/>
        <v>224.76473862784127</v>
      </c>
      <c r="AE45" s="1">
        <f t="shared" si="20"/>
        <v>205.85104062784129</v>
      </c>
      <c r="AF45" s="1">
        <f t="shared" si="21"/>
        <v>0.4215587718575316</v>
      </c>
      <c r="AG45" s="1">
        <f t="shared" si="22"/>
        <v>-65.646260844709687</v>
      </c>
      <c r="AH45" s="1">
        <f t="shared" si="23"/>
        <v>116.38587343311185</v>
      </c>
      <c r="AI45" s="1">
        <f t="shared" si="24"/>
        <v>67.953107289297066</v>
      </c>
      <c r="AJ45" s="1">
        <f t="shared" si="25"/>
        <v>1</v>
      </c>
      <c r="AK45" s="2">
        <v>307</v>
      </c>
      <c r="AM45" s="1">
        <f t="shared" si="26"/>
        <v>383.99579868971097</v>
      </c>
      <c r="AN45" s="1">
        <f t="shared" si="1"/>
        <v>31308.781891933668</v>
      </c>
      <c r="AO45" s="1">
        <f t="shared" si="27"/>
        <v>11024.710429695615</v>
      </c>
      <c r="AP45" s="1">
        <f>$AL$5*AE45</f>
        <v>25444.423727844955</v>
      </c>
      <c r="AQ45" s="1">
        <f t="shared" si="29"/>
        <v>36469.134157540568</v>
      </c>
      <c r="AR45" s="1">
        <f t="shared" si="30"/>
        <v>5160.3522656068999</v>
      </c>
      <c r="AT45" s="1">
        <f t="shared" si="31"/>
        <v>471.73915051792119</v>
      </c>
      <c r="AU45" s="1">
        <f t="shared" si="32"/>
        <v>38462.863978848545</v>
      </c>
      <c r="AV45" s="1">
        <f t="shared" si="33"/>
        <v>-1993.7298213079775</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207.90003420000002</v>
      </c>
      <c r="Z46" s="1">
        <f t="shared" si="15"/>
        <v>259.78824579999997</v>
      </c>
      <c r="AA46" s="1">
        <f>G46+$S$18*(J46-B46)+$S$20*(G46-D46)</f>
        <v>187.84368600000002</v>
      </c>
      <c r="AB46" s="1">
        <f t="shared" si="17"/>
        <v>194.537026</v>
      </c>
      <c r="AC46" s="1">
        <f t="shared" si="18"/>
        <v>81.986771774195262</v>
      </c>
      <c r="AD46" s="1">
        <f t="shared" si="19"/>
        <v>229.29790832958176</v>
      </c>
      <c r="AE46" s="1">
        <f t="shared" si="20"/>
        <v>209.24156012958176</v>
      </c>
      <c r="AF46" s="1">
        <f t="shared" si="21"/>
        <v>0.39282806198145842</v>
      </c>
      <c r="AG46" s="1">
        <f t="shared" si="22"/>
        <v>-67.191950506026046</v>
      </c>
      <c r="AH46" s="1">
        <f t="shared" si="23"/>
        <v>116.67436036872657</v>
      </c>
      <c r="AI46" s="1">
        <f t="shared" si="24"/>
        <v>68.005391806696949</v>
      </c>
      <c r="AJ46" s="1">
        <f t="shared" si="25"/>
        <v>1</v>
      </c>
      <c r="AM46" s="1">
        <f t="shared" si="26"/>
        <v>390.20250212843143</v>
      </c>
      <c r="AN46" s="1">
        <f t="shared" si="1"/>
        <v>31991.443487723649</v>
      </c>
      <c r="AO46" s="1">
        <f t="shared" si="27"/>
        <v>11247.062403565986</v>
      </c>
      <c r="AP46" s="1">
        <f t="shared" si="28"/>
        <v>25863.512281377087</v>
      </c>
      <c r="AQ46" s="1">
        <f t="shared" si="29"/>
        <v>37110.574684943072</v>
      </c>
      <c r="AR46" s="1">
        <f t="shared" si="30"/>
        <v>5119.1311972194235</v>
      </c>
      <c r="AT46" s="1">
        <f t="shared" si="31"/>
        <v>479.49053204133537</v>
      </c>
      <c r="AU46" s="1">
        <f t="shared" si="32"/>
        <v>39311.880818360427</v>
      </c>
      <c r="AV46" s="1">
        <f t="shared" si="33"/>
        <v>-2201.3061334173544</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211.54712700000002</v>
      </c>
      <c r="Z47" s="1">
        <f t="shared" si="15"/>
        <v>255.75860439999994</v>
      </c>
      <c r="AA47" s="1">
        <f t="shared" si="16"/>
        <v>190.35595800000002</v>
      </c>
      <c r="AB47" s="1">
        <f t="shared" si="17"/>
        <v>190.86681999999996</v>
      </c>
      <c r="AC47" s="1">
        <f t="shared" si="18"/>
        <v>82.455434728695479</v>
      </c>
      <c r="AD47" s="1">
        <f t="shared" si="19"/>
        <v>233.60880848434837</v>
      </c>
      <c r="AE47" s="1">
        <f t="shared" si="20"/>
        <v>212.41763948434837</v>
      </c>
      <c r="AF47" s="1">
        <f t="shared" si="21"/>
        <v>0.36612697245948123</v>
      </c>
      <c r="AG47" s="1">
        <f t="shared" si="22"/>
        <v>-68.571590646758125</v>
      </c>
      <c r="AH47" s="1">
        <f t="shared" si="23"/>
        <v>116.9684853194068</v>
      </c>
      <c r="AI47" s="1">
        <f t="shared" si="24"/>
        <v>68.086173824077918</v>
      </c>
      <c r="AJ47" s="1">
        <f t="shared" si="25"/>
        <v>1</v>
      </c>
      <c r="AK47" s="1" t="s">
        <v>158</v>
      </c>
      <c r="AM47" s="1">
        <f t="shared" si="26"/>
        <v>396.42231442423707</v>
      </c>
      <c r="AN47" s="1">
        <f t="shared" si="1"/>
        <v>32687.174272006076</v>
      </c>
      <c r="AO47" s="1">
        <f t="shared" si="27"/>
        <v>11458.512056157289</v>
      </c>
      <c r="AP47" s="1">
        <f t="shared" si="28"/>
        <v>26256.094746102368</v>
      </c>
      <c r="AQ47" s="1">
        <f t="shared" si="29"/>
        <v>37714.606802259659</v>
      </c>
      <c r="AR47" s="1">
        <f t="shared" si="30"/>
        <v>5027.4325302535835</v>
      </c>
      <c r="AT47" s="1">
        <f t="shared" si="31"/>
        <v>487.25828485646764</v>
      </c>
      <c r="AU47" s="1">
        <f t="shared" si="32"/>
        <v>40177.09370299858</v>
      </c>
      <c r="AV47" s="1">
        <f t="shared" si="33"/>
        <v>-2462.4869007389207</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215.12942319999996</v>
      </c>
      <c r="Z48" s="1">
        <f t="shared" si="15"/>
        <v>251.65291159999998</v>
      </c>
      <c r="AA48" s="1">
        <f t="shared" si="16"/>
        <v>192.80759199999997</v>
      </c>
      <c r="AB48" s="1">
        <f t="shared" si="17"/>
        <v>187.13951600000001</v>
      </c>
      <c r="AC48" s="1">
        <f t="shared" si="18"/>
        <v>82.761168326595538</v>
      </c>
      <c r="AD48" s="1">
        <f>Y48-Q48</f>
        <v>237.86653731433731</v>
      </c>
      <c r="AE48" s="1">
        <f t="shared" si="20"/>
        <v>215.54470611433732</v>
      </c>
      <c r="AF48" s="1">
        <f t="shared" si="21"/>
        <v>0.34074174821308995</v>
      </c>
      <c r="AG48" s="1">
        <f t="shared" si="22"/>
        <v>-69.844378937761519</v>
      </c>
      <c r="AH48" s="1">
        <f t="shared" si="23"/>
        <v>117.2428989095541</v>
      </c>
      <c r="AI48" s="1">
        <f t="shared" si="24"/>
        <v>68.046429617128794</v>
      </c>
      <c r="AJ48" s="1">
        <f t="shared" si="25"/>
        <v>1</v>
      </c>
      <c r="AK48" s="1">
        <v>5.4</v>
      </c>
      <c r="AM48" s="1">
        <f t="shared" si="26"/>
        <v>402.67923453646523</v>
      </c>
      <c r="AN48" s="1">
        <f t="shared" si="1"/>
        <v>33326.203911097044</v>
      </c>
      <c r="AO48" s="1">
        <f t="shared" si="27"/>
        <v>11667.353655268245</v>
      </c>
      <c r="AP48" s="1">
        <f t="shared" si="28"/>
        <v>26642.618943968784</v>
      </c>
      <c r="AQ48" s="1">
        <f t="shared" si="29"/>
        <v>38309.972599237029</v>
      </c>
      <c r="AR48" s="1">
        <f t="shared" si="30"/>
        <v>4983.7686881399859</v>
      </c>
      <c r="AT48" s="1">
        <f t="shared" si="31"/>
        <v>495.07238060475788</v>
      </c>
      <c r="AU48" s="1">
        <f t="shared" si="32"/>
        <v>40972.768625078737</v>
      </c>
      <c r="AV48" s="1">
        <f t="shared" si="33"/>
        <v>-2662.7960258417079</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218.62276319999998</v>
      </c>
      <c r="Z49" s="1">
        <f t="shared" si="15"/>
        <v>247.46413999999999</v>
      </c>
      <c r="AA49" s="1">
        <f t="shared" si="16"/>
        <v>195.17867999999999</v>
      </c>
      <c r="AB49" s="1">
        <f t="shared" si="17"/>
        <v>183.35177600000003</v>
      </c>
      <c r="AC49" s="1">
        <f t="shared" si="18"/>
        <v>83.044007025507781</v>
      </c>
      <c r="AD49" s="1">
        <f t="shared" si="19"/>
        <v>242.07152171236254</v>
      </c>
      <c r="AE49" s="1">
        <f t="shared" si="20"/>
        <v>218.62743851236254</v>
      </c>
      <c r="AF49" s="1">
        <f t="shared" si="21"/>
        <v>0.31554638981765071</v>
      </c>
      <c r="AG49" s="1">
        <f t="shared" si="22"/>
        <v>-71.107796453622768</v>
      </c>
      <c r="AH49" s="1">
        <f t="shared" si="23"/>
        <v>117.41902428520579</v>
      </c>
      <c r="AI49" s="1">
        <f t="shared" si="24"/>
        <v>68.006787935956112</v>
      </c>
      <c r="AJ49" s="1">
        <f t="shared" si="25"/>
        <v>1</v>
      </c>
      <c r="AM49" s="1">
        <f t="shared" si="26"/>
        <v>408.96548212566995</v>
      </c>
      <c r="AN49" s="1">
        <f t="shared" si="1"/>
        <v>33962.132370834312</v>
      </c>
      <c r="AO49" s="1">
        <f t="shared" si="27"/>
        <v>11873.608139991384</v>
      </c>
      <c r="AP49" s="1">
        <f t="shared" si="28"/>
        <v>27023.663164759091</v>
      </c>
      <c r="AQ49" s="1">
        <f t="shared" si="29"/>
        <v>38897.271304750473</v>
      </c>
      <c r="AR49" s="1">
        <f t="shared" si="30"/>
        <v>4935.1389339161615</v>
      </c>
      <c r="AT49" s="1">
        <f t="shared" si="31"/>
        <v>502.9231026338764</v>
      </c>
      <c r="AU49" s="1">
        <f t="shared" si="32"/>
        <v>41764.749668417804</v>
      </c>
      <c r="AV49" s="1">
        <f t="shared" si="33"/>
        <v>-2867.478363667331</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222.03900179999999</v>
      </c>
      <c r="Z50" s="1">
        <f t="shared" si="15"/>
        <v>243.21849919999997</v>
      </c>
      <c r="AA50" s="1">
        <f t="shared" si="16"/>
        <v>197.48111400000005</v>
      </c>
      <c r="AB50" s="1">
        <f t="shared" si="17"/>
        <v>179.52370400000001</v>
      </c>
      <c r="AC50" s="1">
        <f t="shared" si="18"/>
        <v>83.409365314787252</v>
      </c>
      <c r="AD50" s="1">
        <f t="shared" si="19"/>
        <v>246.00601143810397</v>
      </c>
      <c r="AE50" s="1">
        <f t="shared" si="20"/>
        <v>221.44812363810402</v>
      </c>
      <c r="AF50" s="1">
        <f t="shared" si="21"/>
        <v>0.292412499578453</v>
      </c>
      <c r="AG50" s="1">
        <f t="shared" si="22"/>
        <v>-72.19929604113436</v>
      </c>
      <c r="AH50" s="1">
        <f t="shared" si="23"/>
        <v>117.6300869104808</v>
      </c>
      <c r="AI50" s="1">
        <f t="shared" si="24"/>
        <v>68.04975217112613</v>
      </c>
      <c r="AJ50" s="1">
        <f t="shared" si="25"/>
        <v>1</v>
      </c>
      <c r="AM50" s="1">
        <f t="shared" si="26"/>
        <v>415.25056982020203</v>
      </c>
      <c r="AN50" s="1">
        <f t="shared" si="1"/>
        <v>34635.786475306799</v>
      </c>
      <c r="AO50" s="1">
        <f t="shared" si="27"/>
        <v>12066.594861039001</v>
      </c>
      <c r="AP50" s="1">
        <f t="shared" si="28"/>
        <v>27372.316770411489</v>
      </c>
      <c r="AQ50" s="1">
        <f>AO50+AP50</f>
        <v>39438.911631450494</v>
      </c>
      <c r="AR50" s="1">
        <f t="shared" si="30"/>
        <v>4803.1251561436948</v>
      </c>
      <c r="AT50" s="1">
        <f t="shared" si="31"/>
        <v>510.7723761023824</v>
      </c>
      <c r="AU50" s="1">
        <f t="shared" si="32"/>
        <v>42603.199711025525</v>
      </c>
      <c r="AV50" s="1">
        <f t="shared" si="33"/>
        <v>-3164.2880795750316</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225.38516639999997</v>
      </c>
      <c r="Z51" s="1">
        <f>B51+$S$12*(G51-D51)+$S$14*(B51-J51)</f>
        <v>238.8928296</v>
      </c>
      <c r="AA51" s="1">
        <f t="shared" si="16"/>
        <v>199.718232</v>
      </c>
      <c r="AB51" s="1">
        <f t="shared" si="17"/>
        <v>175.63639200000003</v>
      </c>
      <c r="AC51" s="1">
        <f t="shared" si="18"/>
        <v>83.538803350033973</v>
      </c>
      <c r="AD51" s="1">
        <f t="shared" si="19"/>
        <v>249.98496412066277</v>
      </c>
      <c r="AE51" s="1">
        <f t="shared" si="20"/>
        <v>224.31802972066279</v>
      </c>
      <c r="AF51" s="1">
        <f t="shared" si="21"/>
        <v>0.26987565104044631</v>
      </c>
      <c r="AG51" s="1">
        <f t="shared" si="22"/>
        <v>-73.243193769257147</v>
      </c>
      <c r="AH51" s="1">
        <f t="shared" si="23"/>
        <v>117.79358906788529</v>
      </c>
      <c r="AI51" s="1">
        <f t="shared" si="24"/>
        <v>67.915769052667315</v>
      </c>
      <c r="AJ51" s="1">
        <f t="shared" si="25"/>
        <v>1</v>
      </c>
      <c r="AM51" s="1">
        <f t="shared" si="26"/>
        <v>421.57802893227409</v>
      </c>
      <c r="AN51" s="1">
        <f t="shared" si="1"/>
        <v>35218.124055668181</v>
      </c>
      <c r="AO51" s="1">
        <f t="shared" si="27"/>
        <v>12261.76249011851</v>
      </c>
      <c r="AP51" s="1">
        <f t="shared" si="28"/>
        <v>27727.054381652251</v>
      </c>
      <c r="AQ51" s="1">
        <f t="shared" si="29"/>
        <v>39988.816871770759</v>
      </c>
      <c r="AR51" s="1">
        <f t="shared" si="30"/>
        <v>4770.6928161025789</v>
      </c>
      <c r="AT51" s="1">
        <f t="shared" si="31"/>
        <v>518.67456607097313</v>
      </c>
      <c r="AU51" s="1">
        <f t="shared" si="32"/>
        <v>43329.452577667231</v>
      </c>
      <c r="AV51" s="1">
        <f t="shared" si="33"/>
        <v>-3340.6357058964713</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228.6416748</v>
      </c>
      <c r="Z52" s="1">
        <f t="shared" si="15"/>
        <v>234.49833599999999</v>
      </c>
      <c r="AA52" s="1">
        <f t="shared" si="16"/>
        <v>201.87533999999999</v>
      </c>
      <c r="AB52" s="1">
        <f t="shared" si="17"/>
        <v>171.70046399999998</v>
      </c>
      <c r="AC52" s="1">
        <f t="shared" si="18"/>
        <v>83.755936720737139</v>
      </c>
      <c r="AD52" s="1">
        <f t="shared" si="19"/>
        <v>253.77681725946985</v>
      </c>
      <c r="AE52" s="1">
        <f t="shared" si="20"/>
        <v>227.01048245946984</v>
      </c>
      <c r="AF52" s="1">
        <f t="shared" si="21"/>
        <v>0.24826354481257415</v>
      </c>
      <c r="AG52" s="1">
        <f t="shared" si="22"/>
        <v>-74.212553637107064</v>
      </c>
      <c r="AH52" s="1">
        <f t="shared" si="23"/>
        <v>117.92527290354721</v>
      </c>
      <c r="AI52" s="1">
        <f t="shared" si="24"/>
        <v>67.870941116719848</v>
      </c>
      <c r="AJ52" s="1">
        <f t="shared" si="25"/>
        <v>1</v>
      </c>
      <c r="AM52" s="1">
        <f t="shared" si="26"/>
        <v>427.910445770487</v>
      </c>
      <c r="AN52" s="1">
        <f t="shared" si="1"/>
        <v>35840.040218095332</v>
      </c>
      <c r="AO52" s="1">
        <f t="shared" si="27"/>
        <v>12447.752886576996</v>
      </c>
      <c r="AP52" s="1">
        <f t="shared" si="28"/>
        <v>28059.857694885235</v>
      </c>
      <c r="AQ52" s="1">
        <f t="shared" si="29"/>
        <v>40507.610581462228</v>
      </c>
      <c r="AR52" s="1">
        <f t="shared" si="30"/>
        <v>4667.5703633668963</v>
      </c>
      <c r="AT52" s="1">
        <f t="shared" si="31"/>
        <v>526.58294760762965</v>
      </c>
      <c r="AU52" s="1">
        <f t="shared" si="32"/>
        <v>44104.448038043869</v>
      </c>
      <c r="AV52" s="1">
        <f t="shared" si="33"/>
        <v>-3596.8374565816412</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231.82705920000001</v>
      </c>
      <c r="Z53" s="1">
        <f t="shared" si="15"/>
        <v>230.04369579999999</v>
      </c>
      <c r="AA53" s="1">
        <f t="shared" si="16"/>
        <v>203.96793600000001</v>
      </c>
      <c r="AB53" s="1">
        <f t="shared" si="17"/>
        <v>167.72152600000001</v>
      </c>
      <c r="AC53" s="1">
        <f t="shared" si="18"/>
        <v>83.808849488082345</v>
      </c>
      <c r="AD53" s="1">
        <f t="shared" si="19"/>
        <v>257.5455543430113</v>
      </c>
      <c r="AE53" s="1">
        <f t="shared" si="20"/>
        <v>229.6864311430113</v>
      </c>
      <c r="AF53" s="1">
        <f t="shared" si="21"/>
        <v>0.2275696433196302</v>
      </c>
      <c r="AG53" s="1">
        <f t="shared" si="22"/>
        <v>-75.111496154492144</v>
      </c>
      <c r="AH53" s="1">
        <f t="shared" si="23"/>
        <v>118.0404760590576</v>
      </c>
      <c r="AI53" s="1">
        <f t="shared" si="24"/>
        <v>67.707124467044764</v>
      </c>
      <c r="AJ53" s="1">
        <f t="shared" si="25"/>
        <v>1</v>
      </c>
      <c r="AM53" s="1">
        <f t="shared" si="26"/>
        <v>434.25349316304795</v>
      </c>
      <c r="AN53" s="1">
        <f t="shared" si="1"/>
        <v>36394.285648175879</v>
      </c>
      <c r="AO53" s="1">
        <f t="shared" si="27"/>
        <v>12632.609440524706</v>
      </c>
      <c r="AP53" s="1">
        <f t="shared" si="28"/>
        <v>28390.621007863061</v>
      </c>
      <c r="AQ53" s="1">
        <f t="shared" si="29"/>
        <v>41023.230448387767</v>
      </c>
      <c r="AR53" s="1">
        <f t="shared" si="30"/>
        <v>4628.9448002118879</v>
      </c>
      <c r="AT53" s="1">
        <f t="shared" si="31"/>
        <v>534.50460535175637</v>
      </c>
      <c r="AU53" s="1">
        <f t="shared" si="32"/>
        <v>44796.216020612199</v>
      </c>
      <c r="AV53" s="1">
        <f t="shared" si="33"/>
        <v>-3772.985572224432</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234.9227874</v>
      </c>
      <c r="Z54" s="1">
        <f t="shared" si="15"/>
        <v>225.52123159999999</v>
      </c>
      <c r="AA54" s="1">
        <f t="shared" si="16"/>
        <v>205.98052200000004</v>
      </c>
      <c r="AB54" s="1">
        <f t="shared" si="17"/>
        <v>163.69497200000001</v>
      </c>
      <c r="AC54" s="1">
        <f t="shared" si="18"/>
        <v>83.98048991128455</v>
      </c>
      <c r="AD54" s="1">
        <f t="shared" si="19"/>
        <v>261.09726060151354</v>
      </c>
      <c r="AE54" s="1">
        <f t="shared" si="20"/>
        <v>232.15499520151357</v>
      </c>
      <c r="AF54" s="1">
        <f t="shared" si="21"/>
        <v>0.20786473963605318</v>
      </c>
      <c r="AG54" s="1">
        <f t="shared" si="22"/>
        <v>-75.926988726455704</v>
      </c>
      <c r="AH54" s="1">
        <f t="shared" si="23"/>
        <v>118.14017409918537</v>
      </c>
      <c r="AI54" s="1">
        <f t="shared" si="24"/>
        <v>67.656558327184769</v>
      </c>
      <c r="AJ54" s="1">
        <f t="shared" si="25"/>
        <v>1</v>
      </c>
      <c r="AM54" s="1">
        <f t="shared" si="26"/>
        <v>440.59968969358147</v>
      </c>
      <c r="AN54" s="1">
        <f t="shared" si="1"/>
        <v>37001.777795226924</v>
      </c>
      <c r="AO54" s="1">
        <f t="shared" si="27"/>
        <v>12806.820632504241</v>
      </c>
      <c r="AP54" s="1">
        <f t="shared" si="28"/>
        <v>28695.750336878293</v>
      </c>
      <c r="AQ54" s="1">
        <f t="shared" si="29"/>
        <v>41502.570969382534</v>
      </c>
      <c r="AR54" s="1">
        <f t="shared" si="30"/>
        <v>4500.7931741556094</v>
      </c>
      <c r="AT54" s="1">
        <f t="shared" si="31"/>
        <v>542.43019596783927</v>
      </c>
      <c r="AU54" s="1">
        <f t="shared" si="32"/>
        <v>45553.55360005323</v>
      </c>
      <c r="AV54" s="1">
        <f t="shared" si="33"/>
        <v>-4050.9826306706964</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237.93648680000001</v>
      </c>
      <c r="Z55" s="1">
        <f t="shared" si="15"/>
        <v>220.93329339999997</v>
      </c>
      <c r="AA55" s="1">
        <f t="shared" si="16"/>
        <v>207.91950800000001</v>
      </c>
      <c r="AB55" s="1">
        <f t="shared" si="17"/>
        <v>159.62253399999997</v>
      </c>
      <c r="AC55" s="1">
        <f t="shared" si="18"/>
        <v>83.94700314846574</v>
      </c>
      <c r="AD55" s="1">
        <f t="shared" si="19"/>
        <v>264.63566923331257</v>
      </c>
      <c r="AE55" s="1">
        <f t="shared" si="20"/>
        <v>234.61869043331254</v>
      </c>
      <c r="AF55" s="1">
        <f t="shared" si="21"/>
        <v>0.18905054001447019</v>
      </c>
      <c r="AG55" s="1">
        <f t="shared" si="22"/>
        <v>-76.666137679124247</v>
      </c>
      <c r="AH55" s="1">
        <f t="shared" si="23"/>
        <v>118.22786737822801</v>
      </c>
      <c r="AI55" s="1">
        <f t="shared" si="24"/>
        <v>67.456672917299784</v>
      </c>
      <c r="AJ55" s="1">
        <f t="shared" si="25"/>
        <v>1</v>
      </c>
      <c r="AM55" s="1">
        <f t="shared" si="26"/>
        <v>446.9617641654267</v>
      </c>
      <c r="AN55" s="1">
        <f t="shared" si="1"/>
        <v>37521.100623638878</v>
      </c>
      <c r="AO55" s="1">
        <f t="shared" si="27"/>
        <v>12980.379575893983</v>
      </c>
      <c r="AP55" s="1">
        <f t="shared" si="28"/>
        <v>29000.277849700036</v>
      </c>
      <c r="AQ55" s="1">
        <f t="shared" si="29"/>
        <v>41980.657425594021</v>
      </c>
      <c r="AR55" s="1">
        <f t="shared" si="30"/>
        <v>4459.5568019551429</v>
      </c>
      <c r="AT55" s="1">
        <f t="shared" si="31"/>
        <v>550.37561610890737</v>
      </c>
      <c r="AU55" s="1">
        <f t="shared" si="32"/>
        <v>46202.383578333218</v>
      </c>
      <c r="AV55" s="1">
        <f t="shared" si="33"/>
        <v>-4221.7261527391966</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240.86545740000003</v>
      </c>
      <c r="Z56" s="1">
        <f t="shared" si="15"/>
        <v>216.29213599999997</v>
      </c>
      <c r="AA56" s="1">
        <f t="shared" si="16"/>
        <v>209.78343000000001</v>
      </c>
      <c r="AB56" s="1">
        <f t="shared" si="17"/>
        <v>155.51403199999999</v>
      </c>
      <c r="AC56" s="1">
        <f t="shared" si="18"/>
        <v>83.981122835030234</v>
      </c>
      <c r="AD56" s="1">
        <f t="shared" si="19"/>
        <v>268.02905032246912</v>
      </c>
      <c r="AE56" s="1">
        <f t="shared" si="20"/>
        <v>236.9470229224691</v>
      </c>
      <c r="AF56" s="1">
        <f t="shared" si="21"/>
        <v>0.17084541054175717</v>
      </c>
      <c r="AG56" s="1">
        <f t="shared" si="22"/>
        <v>-77.363963204280708</v>
      </c>
      <c r="AH56" s="1">
        <f t="shared" si="23"/>
        <v>118.28574867714114</v>
      </c>
      <c r="AI56" s="1">
        <f t="shared" si="24"/>
        <v>67.325714375723066</v>
      </c>
      <c r="AJ56" s="1">
        <f t="shared" si="25"/>
        <v>1</v>
      </c>
      <c r="AM56" s="1">
        <f t="shared" si="26"/>
        <v>453.31071102837069</v>
      </c>
      <c r="AN56" s="1">
        <f t="shared" si="1"/>
        <v>38069.542505308491</v>
      </c>
      <c r="AO56" s="1">
        <f t="shared" si="27"/>
        <v>13146.824918317112</v>
      </c>
      <c r="AP56" s="1">
        <f t="shared" si="28"/>
        <v>29288.07371535472</v>
      </c>
      <c r="AQ56" s="1">
        <f t="shared" si="29"/>
        <v>42434.89863367183</v>
      </c>
      <c r="AR56" s="1">
        <f t="shared" si="30"/>
        <v>4365.3561283633389</v>
      </c>
      <c r="AT56" s="1">
        <f t="shared" si="31"/>
        <v>558.30464153962907</v>
      </c>
      <c r="AU56" s="1">
        <f t="shared" si="32"/>
        <v>46887.050680507113</v>
      </c>
      <c r="AV56" s="1">
        <f t="shared" si="33"/>
        <v>-4452.1520468352828</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243.71139919999996</v>
      </c>
      <c r="Z57" s="1">
        <f t="shared" si="15"/>
        <v>211.58550459999998</v>
      </c>
      <c r="AA57" s="1">
        <f t="shared" si="16"/>
        <v>211.57275199999998</v>
      </c>
      <c r="AB57" s="1">
        <f t="shared" si="17"/>
        <v>151.359646</v>
      </c>
      <c r="AC57" s="1">
        <f t="shared" si="18"/>
        <v>83.908725058089502</v>
      </c>
      <c r="AD57" s="1">
        <f t="shared" si="19"/>
        <v>271.36881528628516</v>
      </c>
      <c r="AE57" s="1">
        <f t="shared" si="20"/>
        <v>239.23016808628518</v>
      </c>
      <c r="AF57" s="1">
        <f t="shared" si="21"/>
        <v>0.15331747713438457</v>
      </c>
      <c r="AG57" s="1">
        <f t="shared" si="22"/>
        <v>-78.005660661964512</v>
      </c>
      <c r="AH57" s="1">
        <f t="shared" si="23"/>
        <v>118.32391422467734</v>
      </c>
      <c r="AI57" s="1">
        <f t="shared" si="24"/>
        <v>67.12472278543602</v>
      </c>
      <c r="AJ57" s="1">
        <f t="shared" si="25"/>
        <v>1</v>
      </c>
      <c r="AM57" s="1">
        <f t="shared" si="26"/>
        <v>459.66905388972594</v>
      </c>
      <c r="AN57" s="1">
        <f t="shared" si="1"/>
        <v>38570.244260545143</v>
      </c>
      <c r="AO57" s="1">
        <f t="shared" si="27"/>
        <v>13310.640389792288</v>
      </c>
      <c r="AP57" s="1">
        <f t="shared" si="28"/>
        <v>29570.284156473372</v>
      </c>
      <c r="AQ57" s="1">
        <f t="shared" si="29"/>
        <v>42880.924546265662</v>
      </c>
      <c r="AR57" s="1">
        <f t="shared" si="30"/>
        <v>4310.6802857205184</v>
      </c>
      <c r="AT57" s="1">
        <f t="shared" si="31"/>
        <v>566.24540137480528</v>
      </c>
      <c r="AU57" s="1">
        <f t="shared" si="32"/>
        <v>47512.929699366068</v>
      </c>
      <c r="AV57" s="1">
        <f t="shared" si="33"/>
        <v>-4632.0051531004065</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246.46763479999998</v>
      </c>
      <c r="Z58" s="1">
        <f t="shared" si="15"/>
        <v>206.83293140000004</v>
      </c>
      <c r="AA58" s="1">
        <f t="shared" si="16"/>
        <v>213.28386799999998</v>
      </c>
      <c r="AB58" s="1">
        <f t="shared" si="17"/>
        <v>147.17587400000005</v>
      </c>
      <c r="AC58" s="1">
        <f t="shared" si="18"/>
        <v>83.947679845044917</v>
      </c>
      <c r="AD58" s="1">
        <f t="shared" si="19"/>
        <v>274.47798561453084</v>
      </c>
      <c r="AE58" s="1">
        <f t="shared" si="20"/>
        <v>241.29421881453084</v>
      </c>
      <c r="AF58" s="1">
        <f t="shared" si="21"/>
        <v>0.13690235478454099</v>
      </c>
      <c r="AG58" s="1">
        <f t="shared" si="22"/>
        <v>-78.553136518978306</v>
      </c>
      <c r="AH58" s="1">
        <f t="shared" si="23"/>
        <v>118.37630836914789</v>
      </c>
      <c r="AI58" s="1">
        <f t="shared" si="24"/>
        <v>67.027156918673356</v>
      </c>
      <c r="AJ58" s="1">
        <f t="shared" si="25"/>
        <v>1</v>
      </c>
      <c r="AM58" s="1">
        <f t="shared" si="26"/>
        <v>466.00611946393684</v>
      </c>
      <c r="AN58" s="1">
        <f t="shared" si="1"/>
        <v>39120.132522590327</v>
      </c>
      <c r="AO58" s="1">
        <f t="shared" si="27"/>
        <v>13463.145194392739</v>
      </c>
      <c r="AP58" s="1">
        <f t="shared" si="28"/>
        <v>29825.413210788905</v>
      </c>
      <c r="AQ58" s="1">
        <f t="shared" si="29"/>
        <v>43288.55840518164</v>
      </c>
      <c r="AR58" s="1">
        <f t="shared" si="30"/>
        <v>4168.425882591313</v>
      </c>
      <c r="AT58" s="1">
        <f t="shared" si="31"/>
        <v>574.15958859022157</v>
      </c>
      <c r="AU58" s="1">
        <f t="shared" si="32"/>
        <v>48199.365322934624</v>
      </c>
      <c r="AV58" s="1">
        <f t="shared" si="33"/>
        <v>-4910.8069177529833</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249.14119159999996</v>
      </c>
      <c r="Z59" s="1">
        <f t="shared" si="15"/>
        <v>202.01025679999998</v>
      </c>
      <c r="AA59" s="1">
        <f t="shared" si="16"/>
        <v>214.92011599999998</v>
      </c>
      <c r="AB59" s="1">
        <f t="shared" si="17"/>
        <v>142.94280799999999</v>
      </c>
      <c r="AC59" s="1">
        <f>AJ59*((AG59-Q59)^2+(AH59-R59)^2)^0.5</f>
        <v>83.726289791363001</v>
      </c>
      <c r="AD59" s="1">
        <f t="shared" si="19"/>
        <v>277.65721315199011</v>
      </c>
      <c r="AE59" s="1">
        <f t="shared" si="20"/>
        <v>243.4361375519901</v>
      </c>
      <c r="AF59" s="1">
        <f t="shared" si="21"/>
        <v>0.12079907917635449</v>
      </c>
      <c r="AG59" s="1">
        <f t="shared" si="22"/>
        <v>-79.076250333159152</v>
      </c>
      <c r="AH59" s="1">
        <f t="shared" si="23"/>
        <v>118.3910704085732</v>
      </c>
      <c r="AI59" s="1">
        <f t="shared" si="24"/>
        <v>66.736458310455333</v>
      </c>
      <c r="AJ59" s="1">
        <f t="shared" si="25"/>
        <v>1</v>
      </c>
      <c r="AM59" s="1">
        <f t="shared" si="26"/>
        <v>472.36428782201602</v>
      </c>
      <c r="AN59" s="1">
        <f t="shared" si="1"/>
        <v>39549.309249276914</v>
      </c>
      <c r="AO59" s="1">
        <f t="shared" si="27"/>
        <v>13619.086305105116</v>
      </c>
      <c r="AP59" s="1">
        <f t="shared" si="28"/>
        <v>30090.167218251296</v>
      </c>
      <c r="AQ59" s="1">
        <f t="shared" si="29"/>
        <v>43709.253523356412</v>
      </c>
      <c r="AR59" s="1">
        <f t="shared" si="30"/>
        <v>4159.9442740794984</v>
      </c>
      <c r="AT59" s="1">
        <f t="shared" si="31"/>
        <v>582.10013049304712</v>
      </c>
      <c r="AU59" s="1">
        <f t="shared" si="32"/>
        <v>48737.084213251081</v>
      </c>
      <c r="AV59" s="1">
        <f t="shared" si="33"/>
        <v>-5027.8306898946685</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251.72369220000002</v>
      </c>
      <c r="Z60" s="1">
        <f t="shared" si="15"/>
        <v>197.14826779999999</v>
      </c>
      <c r="AA60" s="1">
        <f t="shared" si="16"/>
        <v>216.47742600000004</v>
      </c>
      <c r="AB60" s="1">
        <f t="shared" si="17"/>
        <v>138.685766</v>
      </c>
      <c r="AC60" s="1">
        <f t="shared" si="18"/>
        <v>83.698260951004997</v>
      </c>
      <c r="AD60" s="1">
        <f t="shared" si="19"/>
        <v>280.56013287684021</v>
      </c>
      <c r="AE60" s="1">
        <f t="shared" si="20"/>
        <v>245.31386667684023</v>
      </c>
      <c r="AF60" s="1">
        <f t="shared" si="21"/>
        <v>0.10573683723061168</v>
      </c>
      <c r="AG60" s="1">
        <f t="shared" si="22"/>
        <v>-79.513002675254185</v>
      </c>
      <c r="AH60" s="1">
        <f t="shared" si="23"/>
        <v>118.42245694073672</v>
      </c>
      <c r="AI60" s="1">
        <f t="shared" si="24"/>
        <v>66.612948818104655</v>
      </c>
      <c r="AJ60" s="1">
        <f t="shared" si="25"/>
        <v>1</v>
      </c>
      <c r="AM60" s="1">
        <f t="shared" si="26"/>
        <v>478.68680481072874</v>
      </c>
      <c r="AN60" s="1">
        <f t="shared" si="1"/>
        <v>40065.253102851166</v>
      </c>
      <c r="AO60" s="1">
        <f t="shared" si="27"/>
        <v>13761.474517609015</v>
      </c>
      <c r="AP60" s="1">
        <f t="shared" si="28"/>
        <v>30322.265804457518</v>
      </c>
      <c r="AQ60" s="1">
        <f t="shared" si="29"/>
        <v>44083.740322066529</v>
      </c>
      <c r="AR60" s="1">
        <f t="shared" si="30"/>
        <v>4018.4872192153634</v>
      </c>
      <c r="AT60" s="1">
        <f t="shared" si="31"/>
        <v>589.99614837945728</v>
      </c>
      <c r="AU60" s="1">
        <f t="shared" si="32"/>
        <v>49381.651587151682</v>
      </c>
      <c r="AV60" s="1">
        <f t="shared" si="33"/>
        <v>-5297.911265085153</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254.21753659999993</v>
      </c>
      <c r="Z61" s="1">
        <f t="shared" si="15"/>
        <v>192.22345479999996</v>
      </c>
      <c r="AA61" s="1">
        <f t="shared" si="16"/>
        <v>217.95572599999997</v>
      </c>
      <c r="AB61" s="1">
        <f t="shared" si="17"/>
        <v>134.38610799999998</v>
      </c>
      <c r="AC61" s="1">
        <f t="shared" si="18"/>
        <v>83.433503087568383</v>
      </c>
      <c r="AD61" s="1">
        <f t="shared" si="19"/>
        <v>283.51006049365373</v>
      </c>
      <c r="AE61" s="1">
        <f t="shared" si="20"/>
        <v>247.24824989365379</v>
      </c>
      <c r="AF61" s="1">
        <f t="shared" si="21"/>
        <v>9.1008324406302854E-2</v>
      </c>
      <c r="AG61" s="1">
        <f t="shared" si="22"/>
        <v>-79.922925828181349</v>
      </c>
      <c r="AH61" s="1">
        <f t="shared" si="23"/>
        <v>118.42210063685297</v>
      </c>
      <c r="AI61" s="1">
        <f t="shared" si="24"/>
        <v>66.315245889700776</v>
      </c>
      <c r="AJ61" s="1">
        <f t="shared" si="25"/>
        <v>1</v>
      </c>
      <c r="AM61" s="1">
        <f t="shared" si="26"/>
        <v>485.01961788789032</v>
      </c>
      <c r="AN61" s="1">
        <f t="shared" si="1"/>
        <v>40466.885786580533</v>
      </c>
      <c r="AO61" s="1">
        <f t="shared" si="27"/>
        <v>13906.168467213716</v>
      </c>
      <c r="AP61" s="1">
        <f t="shared" si="28"/>
        <v>30561.367176354976</v>
      </c>
      <c r="AQ61" s="1">
        <f t="shared" si="29"/>
        <v>44467.535643568692</v>
      </c>
      <c r="AR61" s="1">
        <f t="shared" si="30"/>
        <v>4000.6498569881587</v>
      </c>
      <c r="AT61" s="1">
        <f t="shared" si="31"/>
        <v>597.90502476805841</v>
      </c>
      <c r="AU61" s="1">
        <f t="shared" si="32"/>
        <v>49885.310730058452</v>
      </c>
      <c r="AV61" s="1">
        <f t="shared" si="33"/>
        <v>-5417.7750864897607</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256.62032480000005</v>
      </c>
      <c r="Z62" s="1">
        <f t="shared" si="15"/>
        <v>187.26032739999999</v>
      </c>
      <c r="AA62" s="1">
        <f t="shared" si="16"/>
        <v>219.35508800000002</v>
      </c>
      <c r="AB62" s="1">
        <f t="shared" si="17"/>
        <v>130.06347400000001</v>
      </c>
      <c r="AC62" s="1">
        <f t="shared" si="18"/>
        <v>83.317354327670486</v>
      </c>
      <c r="AD62" s="1">
        <f t="shared" si="19"/>
        <v>286.24571776095758</v>
      </c>
      <c r="AE62" s="1">
        <f t="shared" si="20"/>
        <v>248.98048096095755</v>
      </c>
      <c r="AF62" s="1">
        <f t="shared" si="21"/>
        <v>7.6934769740416395E-2</v>
      </c>
      <c r="AG62" s="1">
        <f t="shared" si="22"/>
        <v>-80.283667805834824</v>
      </c>
      <c r="AH62" s="1">
        <f t="shared" si="23"/>
        <v>118.41561108760278</v>
      </c>
      <c r="AI62" s="1">
        <f t="shared" si="24"/>
        <v>66.147718947091931</v>
      </c>
      <c r="AJ62" s="1">
        <f t="shared" si="25"/>
        <v>1</v>
      </c>
      <c r="AM62" s="1">
        <f t="shared" si="26"/>
        <v>491.31790722056775</v>
      </c>
      <c r="AN62" s="1">
        <f t="shared" si="1"/>
        <v>40935.30816342558</v>
      </c>
      <c r="AO62" s="1">
        <f t="shared" si="27"/>
        <v>14040.352456174971</v>
      </c>
      <c r="AP62" s="1">
        <f t="shared" si="28"/>
        <v>30775.481329660124</v>
      </c>
      <c r="AQ62" s="1">
        <f t="shared" si="29"/>
        <v>44815.833785835093</v>
      </c>
      <c r="AR62" s="1">
        <f t="shared" si="30"/>
        <v>3880.5256224095137</v>
      </c>
      <c r="AT62" s="1">
        <f t="shared" si="31"/>
        <v>605.77078540000139</v>
      </c>
      <c r="AU62" s="1">
        <f t="shared" si="32"/>
        <v>50471.219168523152</v>
      </c>
      <c r="AV62" s="1">
        <f t="shared" si="33"/>
        <v>-5655.3853826880586</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258.9341068</v>
      </c>
      <c r="Z63" s="1">
        <f t="shared" si="15"/>
        <v>182.24100339999998</v>
      </c>
      <c r="AA63" s="1">
        <f t="shared" si="16"/>
        <v>220.67570800000001</v>
      </c>
      <c r="AB63" s="1">
        <f t="shared" si="17"/>
        <v>125.70363400000001</v>
      </c>
      <c r="AC63" s="1">
        <f t="shared" si="18"/>
        <v>83.067895382530594</v>
      </c>
      <c r="AD63" s="1">
        <f t="shared" si="19"/>
        <v>288.91437894560482</v>
      </c>
      <c r="AE63" s="1">
        <f t="shared" si="20"/>
        <v>250.65598014560487</v>
      </c>
      <c r="AF63" s="1">
        <f t="shared" si="21"/>
        <v>6.3667974955532114E-2</v>
      </c>
      <c r="AG63" s="1">
        <f t="shared" si="22"/>
        <v>-80.568286457694697</v>
      </c>
      <c r="AH63" s="1">
        <f t="shared" si="23"/>
        <v>118.42105654189609</v>
      </c>
      <c r="AI63" s="1">
        <f t="shared" si="24"/>
        <v>65.887237392706339</v>
      </c>
      <c r="AJ63" s="1">
        <f t="shared" si="25"/>
        <v>1</v>
      </c>
      <c r="AM63" s="1">
        <f t="shared" si="26"/>
        <v>497.61633292484555</v>
      </c>
      <c r="AN63" s="1">
        <f t="shared" si="1"/>
        <v>41335.941484039584</v>
      </c>
      <c r="AO63" s="1">
        <f t="shared" si="27"/>
        <v>14171.250287281919</v>
      </c>
      <c r="AP63" s="1">
        <f t="shared" si="28"/>
        <v>30982.583081877641</v>
      </c>
      <c r="AQ63" s="1">
        <f t="shared" si="29"/>
        <v>45153.833369159562</v>
      </c>
      <c r="AR63" s="1">
        <f t="shared" si="30"/>
        <v>3817.8918851199778</v>
      </c>
      <c r="AT63" s="1">
        <f t="shared" si="31"/>
        <v>613.63671634269213</v>
      </c>
      <c r="AU63" s="1">
        <f t="shared" si="32"/>
        <v>50973.510556034351</v>
      </c>
      <c r="AV63" s="1">
        <f t="shared" si="33"/>
        <v>-5819.6771868747892</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261.15155519999996</v>
      </c>
      <c r="Z64" s="1">
        <f t="shared" si="15"/>
        <v>177.17838759999998</v>
      </c>
      <c r="AA64" s="1">
        <f t="shared" si="16"/>
        <v>221.912712</v>
      </c>
      <c r="AB64" s="1">
        <f t="shared" si="17"/>
        <v>121.31767600000001</v>
      </c>
      <c r="AC64" s="1">
        <f t="shared" si="18"/>
        <v>82.79473397954267</v>
      </c>
      <c r="AD64" s="1">
        <f t="shared" si="19"/>
        <v>291.4813519781332</v>
      </c>
      <c r="AE64" s="1">
        <f t="shared" si="20"/>
        <v>252.24250877813327</v>
      </c>
      <c r="AF64" s="1">
        <f t="shared" si="21"/>
        <v>5.0866731633413639E-2</v>
      </c>
      <c r="AG64" s="1">
        <f t="shared" si="22"/>
        <v>-80.816993266452016</v>
      </c>
      <c r="AH64" s="1">
        <f t="shared" si="23"/>
        <v>118.41060732637676</v>
      </c>
      <c r="AI64" s="1">
        <f t="shared" si="24"/>
        <v>65.620202418867422</v>
      </c>
      <c r="AJ64" s="1">
        <f t="shared" si="25"/>
        <v>1</v>
      </c>
      <c r="AM64" s="1">
        <f t="shared" si="26"/>
        <v>503.89048087733062</v>
      </c>
      <c r="AN64" s="1">
        <f t="shared" si="1"/>
        <v>41719.478319062422</v>
      </c>
      <c r="AO64" s="1">
        <f t="shared" si="27"/>
        <v>14297.160314527435</v>
      </c>
      <c r="AP64" s="1">
        <f t="shared" si="28"/>
        <v>31178.687540029947</v>
      </c>
      <c r="AQ64" s="1">
        <f t="shared" si="29"/>
        <v>45475.847854557382</v>
      </c>
      <c r="AR64" s="1">
        <f t="shared" si="30"/>
        <v>3756.3695354949596</v>
      </c>
      <c r="AT64" s="1">
        <f t="shared" si="31"/>
        <v>621.47232746769942</v>
      </c>
      <c r="AU64" s="1">
        <f t="shared" si="32"/>
        <v>51454.636028335401</v>
      </c>
      <c r="AV64" s="1">
        <f t="shared" si="33"/>
        <v>-5978.788173778019</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263.27829740000004</v>
      </c>
      <c r="Z65" s="1">
        <f t="shared" si="15"/>
        <v>172.07283000000001</v>
      </c>
      <c r="AA65" s="1">
        <f t="shared" si="16"/>
        <v>223.07051000000001</v>
      </c>
      <c r="AB65" s="1">
        <f t="shared" si="17"/>
        <v>116.905332</v>
      </c>
      <c r="AC65" s="1">
        <f t="shared" si="18"/>
        <v>82.537924908492741</v>
      </c>
      <c r="AD65" s="1">
        <f t="shared" si="19"/>
        <v>293.96281244875604</v>
      </c>
      <c r="AE65" s="1">
        <f t="shared" si="20"/>
        <v>253.75502504875598</v>
      </c>
      <c r="AF65" s="1">
        <f t="shared" si="21"/>
        <v>3.8194733617175354E-2</v>
      </c>
      <c r="AG65" s="1">
        <f t="shared" si="22"/>
        <v>-81.066672924399498</v>
      </c>
      <c r="AH65" s="1">
        <f t="shared" si="23"/>
        <v>118.36094274692871</v>
      </c>
      <c r="AI65" s="1">
        <f t="shared" si="24"/>
        <v>65.376962425564841</v>
      </c>
      <c r="AJ65" s="1">
        <f t="shared" si="25"/>
        <v>1</v>
      </c>
      <c r="AM65" s="1">
        <f t="shared" si="26"/>
        <v>510.14279085708898</v>
      </c>
      <c r="AN65" s="1">
        <f t="shared" si="1"/>
        <v>42106.127364371328</v>
      </c>
      <c r="AO65" s="1">
        <f t="shared" si="27"/>
        <v>14418.875950611486</v>
      </c>
      <c r="AP65" s="1">
        <f t="shared" si="28"/>
        <v>31365.643626176538</v>
      </c>
      <c r="AQ65" s="1">
        <f t="shared" si="29"/>
        <v>45784.519576788021</v>
      </c>
      <c r="AR65" s="1">
        <f t="shared" si="30"/>
        <v>3678.3922124166929</v>
      </c>
      <c r="AT65" s="1">
        <f t="shared" si="31"/>
        <v>629.28066574811646</v>
      </c>
      <c r="AU65" s="1">
        <f t="shared" si="32"/>
        <v>51939.520335884357</v>
      </c>
      <c r="AV65" s="1">
        <f t="shared" si="33"/>
        <v>-6155.000759096336</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265.31533339999999</v>
      </c>
      <c r="Z66" s="1">
        <f t="shared" si="15"/>
        <v>166.92433059999996</v>
      </c>
      <c r="AA66" s="1">
        <f t="shared" si="16"/>
        <v>224.15010200000003</v>
      </c>
      <c r="AB66" s="1">
        <f t="shared" si="17"/>
        <v>112.46660199999998</v>
      </c>
      <c r="AC66" s="1">
        <f t="shared" si="18"/>
        <v>82.155144537389759</v>
      </c>
      <c r="AD66" s="1">
        <f t="shared" si="19"/>
        <v>296.32092323379072</v>
      </c>
      <c r="AE66" s="1">
        <f t="shared" si="20"/>
        <v>255.15569183379077</v>
      </c>
      <c r="AF66" s="1">
        <f t="shared" si="21"/>
        <v>2.6779953658044055E-2</v>
      </c>
      <c r="AG66" s="1">
        <f t="shared" si="22"/>
        <v>-81.19187666106555</v>
      </c>
      <c r="AH66" s="1">
        <f t="shared" si="23"/>
        <v>118.36936674292784</v>
      </c>
      <c r="AI66" s="1">
        <f>AH66-R66</f>
        <v>65.044633817478797</v>
      </c>
      <c r="AJ66" s="1">
        <f t="shared" si="25"/>
        <v>1</v>
      </c>
      <c r="AM66" s="1">
        <f t="shared" si="26"/>
        <v>516.37640766139373</v>
      </c>
      <c r="AN66" s="1">
        <f t="shared" ref="AN66:AN89" si="37">AM66*AC66</f>
        <v>42422.978407119896</v>
      </c>
      <c r="AO66" s="1">
        <f t="shared" si="27"/>
        <v>14534.541284617437</v>
      </c>
      <c r="AP66" s="1">
        <f t="shared" si="28"/>
        <v>31538.774444807546</v>
      </c>
      <c r="AQ66" s="1">
        <f t="shared" si="29"/>
        <v>46073.315729424983</v>
      </c>
      <c r="AR66" s="1">
        <f t="shared" si="30"/>
        <v>3650.3373223050876</v>
      </c>
      <c r="AT66" s="1">
        <f t="shared" si="31"/>
        <v>637.06565863491915</v>
      </c>
      <c r="AU66" s="1">
        <f t="shared" si="32"/>
        <v>52338.221264959189</v>
      </c>
      <c r="AV66" s="1">
        <f t="shared" si="33"/>
        <v>-6264.9055355342061</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267.24905840000002</v>
      </c>
      <c r="Z67" s="1">
        <f t="shared" ref="Z67:Z90" si="48">B67+$S$12*(G67-D67)+$S$14*(B67-J67)</f>
        <v>161.73981679999997</v>
      </c>
      <c r="AA67" s="1">
        <f t="shared" ref="AA67:AA85" si="49">G67+$S$18*(J67-B67)+$S$20*(G67-D67)</f>
        <v>225.14093600000004</v>
      </c>
      <c r="AB67" s="1">
        <f t="shared" ref="AB67:AB90" si="50">B67+$S$18*(G67-D67)+$S$20*(B67-J67)</f>
        <v>108.00843199999998</v>
      </c>
      <c r="AC67" s="1">
        <f t="shared" ref="AC67:AC88" si="51">AJ67*((AG67-Q67)^2+(AH67-R67)^2)^0.5</f>
        <v>81.939046678197911</v>
      </c>
      <c r="AD67" s="1">
        <f t="shared" ref="AD67:AD80" si="52">Y67-Q67</f>
        <v>298.50018284679521</v>
      </c>
      <c r="AE67" s="1">
        <f t="shared" ref="AE67:AE74" si="53">AA67-Q67</f>
        <v>256.3920604467952</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($AK$39+$AK$42*(X67-$X$2))*1.065</f>
        <v>522.57241749581851</v>
      </c>
      <c r="AN67" s="1">
        <f t="shared" si="37"/>
        <v>42819.0857099286</v>
      </c>
      <c r="AO67" s="1">
        <f t="shared" ref="AO67:AO89" si="59">$AL$2*AD67</f>
        <v>14641.433968635307</v>
      </c>
      <c r="AP67" s="1">
        <f t="shared" ref="AP67:AP86" si="60">$AL$5*AE67</f>
        <v>31691.597023586572</v>
      </c>
      <c r="AQ67" s="1">
        <f t="shared" ref="AQ67:AQ86" si="61">AO67+AP67</f>
        <v>46333.03099222188</v>
      </c>
      <c r="AR67" s="1">
        <f t="shared" ref="AR67:AR73" si="62">AQ67-AN67</f>
        <v>3513.9452822932799</v>
      </c>
      <c r="AT67" s="1">
        <f t="shared" ref="AT67:AT89" si="63">$AK$45+$AK$48*(X67-$X$2)</f>
        <v>644.8036852095147</v>
      </c>
      <c r="AU67" s="1">
        <f t="shared" ref="AU67:AU89" si="64">AT67*AC67</f>
        <v>52834.599260656454</v>
      </c>
      <c r="AV67" s="1">
        <f t="shared" ref="AV67:AV89" si="65">AQ67-AU67</f>
        <v>-6501.5682684345738</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269.09342719999995</v>
      </c>
      <c r="Z68" s="1">
        <f t="shared" si="48"/>
        <v>156.50773380000001</v>
      </c>
      <c r="AA68" s="1">
        <f t="shared" si="49"/>
        <v>226.05329599999999</v>
      </c>
      <c r="AB68" s="1">
        <f t="shared" si="50"/>
        <v>103.52046600000001</v>
      </c>
      <c r="AC68" s="1">
        <f t="shared" si="51"/>
        <v>81.461980209579309</v>
      </c>
      <c r="AD68" s="1">
        <f t="shared" si="52"/>
        <v>300.73021966798876</v>
      </c>
      <c r="AE68" s="1">
        <f t="shared" si="53"/>
        <v>257.69008846798886</v>
      </c>
      <c r="AF68" s="1">
        <f t="shared" si="54"/>
        <v>4.3614453019169986E-3</v>
      </c>
      <c r="AG68" s="1">
        <f t="shared" si="55"/>
        <v>-81.434398832476333</v>
      </c>
      <c r="AH68" s="1">
        <f t="shared" si="56"/>
        <v>118.27948536298226</v>
      </c>
      <c r="AI68" s="1">
        <f t="shared" ref="AI68:AI89" si="66">AH68-R68</f>
        <v>64.469005111242765</v>
      </c>
      <c r="AJ68" s="1">
        <f t="shared" si="57"/>
        <v>1</v>
      </c>
      <c r="AM68" s="1">
        <f t="shared" si="58"/>
        <v>528.76349499657522</v>
      </c>
      <c r="AN68" s="1">
        <f t="shared" si="37"/>
        <v>43074.121364958999</v>
      </c>
      <c r="AO68" s="1">
        <f t="shared" si="59"/>
        <v>14750.817274714851</v>
      </c>
      <c r="AP68" s="1">
        <f t="shared" si="60"/>
        <v>31852.041075174238</v>
      </c>
      <c r="AQ68" s="1">
        <f t="shared" si="61"/>
        <v>46602.858349889088</v>
      </c>
      <c r="AR68" s="1">
        <f t="shared" si="62"/>
        <v>3528.7369849300885</v>
      </c>
      <c r="AT68" s="1">
        <f t="shared" si="63"/>
        <v>652.53555192800627</v>
      </c>
      <c r="AU68" s="1">
        <f t="shared" si="64"/>
        <v>53156.838217206161</v>
      </c>
      <c r="AV68" s="1">
        <f t="shared" si="65"/>
        <v>-6553.9798673170735</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270.84041239999999</v>
      </c>
      <c r="Z69" s="1">
        <f t="shared" si="48"/>
        <v>151.25224119999999</v>
      </c>
      <c r="AA69" s="1">
        <f t="shared" si="49"/>
        <v>226.88284399999998</v>
      </c>
      <c r="AB69" s="1">
        <f t="shared" si="50"/>
        <v>99.022612000000009</v>
      </c>
      <c r="AC69" s="1">
        <f t="shared" si="51"/>
        <v>81.181207784263734</v>
      </c>
      <c r="AD69" s="1">
        <f t="shared" si="52"/>
        <v>302.68241239220549</v>
      </c>
      <c r="AE69" s="1">
        <f t="shared" si="53"/>
        <v>258.72484399220548</v>
      </c>
      <c r="AF69" s="1">
        <f t="shared" si="54"/>
        <v>-5.8616545240871227E-3</v>
      </c>
      <c r="AG69" s="1">
        <f t="shared" si="55"/>
        <v>-81.467943507650972</v>
      </c>
      <c r="AH69" s="1">
        <f t="shared" si="56"/>
        <v>118.25349866721804</v>
      </c>
      <c r="AI69" s="1">
        <f t="shared" si="66"/>
        <v>64.246822703645179</v>
      </c>
      <c r="AJ69" s="1">
        <f t="shared" si="57"/>
        <v>1</v>
      </c>
      <c r="AM69" s="1">
        <f t="shared" si="58"/>
        <v>534.90275102545115</v>
      </c>
      <c r="AN69" s="1">
        <f t="shared" si="37"/>
        <v>43424.05137537144</v>
      </c>
      <c r="AO69" s="1">
        <f t="shared" si="59"/>
        <v>14846.572327837681</v>
      </c>
      <c r="AP69" s="1">
        <f t="shared" si="60"/>
        <v>31979.943066500557</v>
      </c>
      <c r="AQ69" s="1">
        <f t="shared" si="61"/>
        <v>46826.515394338239</v>
      </c>
      <c r="AR69" s="1">
        <f t="shared" si="62"/>
        <v>3402.4640189667989</v>
      </c>
      <c r="AT69" s="1">
        <f t="shared" si="63"/>
        <v>660.20270023299258</v>
      </c>
      <c r="AU69" s="1">
        <f t="shared" si="64"/>
        <v>53596.052587346552</v>
      </c>
      <c r="AV69" s="1">
        <f t="shared" si="65"/>
        <v>-6769.5371930083129</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272.49141399999996</v>
      </c>
      <c r="Z70" s="1">
        <f t="shared" si="48"/>
        <v>145.9498294</v>
      </c>
      <c r="AA70" s="1">
        <f t="shared" si="49"/>
        <v>227.62850800000001</v>
      </c>
      <c r="AB70" s="1">
        <f t="shared" si="50"/>
        <v>94.496230000000011</v>
      </c>
      <c r="AC70" s="1">
        <f t="shared" si="51"/>
        <v>80.712604676079152</v>
      </c>
      <c r="AD70" s="1">
        <f t="shared" si="52"/>
        <v>304.67117217701394</v>
      </c>
      <c r="AE70" s="1">
        <f t="shared" si="53"/>
        <v>259.80826617701399</v>
      </c>
      <c r="AF70" s="1">
        <f t="shared" si="54"/>
        <v>-1.6064518447075678E-2</v>
      </c>
      <c r="AG70" s="1">
        <f t="shared" si="55"/>
        <v>-81.506987846797102</v>
      </c>
      <c r="AH70" s="1">
        <f t="shared" si="56"/>
        <v>118.18873385256326</v>
      </c>
      <c r="AI70" s="1">
        <f t="shared" si="66"/>
        <v>63.88543626446878</v>
      </c>
      <c r="AJ70" s="1">
        <f t="shared" si="57"/>
        <v>1</v>
      </c>
      <c r="AM70" s="1">
        <f t="shared" si="58"/>
        <v>541.03339432150415</v>
      </c>
      <c r="AN70" s="1">
        <f t="shared" si="37"/>
        <v>43668.214472428808</v>
      </c>
      <c r="AO70" s="1">
        <f t="shared" si="59"/>
        <v>14944.120995282536</v>
      </c>
      <c r="AP70" s="1">
        <f t="shared" si="60"/>
        <v>32113.860549075998</v>
      </c>
      <c r="AQ70" s="1">
        <f t="shared" si="61"/>
        <v>47057.981544358532</v>
      </c>
      <c r="AR70" s="1">
        <f t="shared" si="62"/>
        <v>3389.7670719297239</v>
      </c>
      <c r="AT70" s="1">
        <f t="shared" si="63"/>
        <v>667.85909233241341</v>
      </c>
      <c r="AU70" s="1">
        <f t="shared" si="64"/>
        <v>53904.646898751133</v>
      </c>
      <c r="AV70" s="1">
        <f t="shared" si="65"/>
        <v>-6846.6653543926004</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274.03975459999998</v>
      </c>
      <c r="Z71" s="1">
        <f t="shared" si="48"/>
        <v>140.6180306</v>
      </c>
      <c r="AA71" s="1">
        <f t="shared" si="49"/>
        <v>228.28668200000004</v>
      </c>
      <c r="AB71" s="1">
        <f t="shared" si="50"/>
        <v>89.955818000000008</v>
      </c>
      <c r="AC71" s="1">
        <f t="shared" si="51"/>
        <v>80.26151084134959</v>
      </c>
      <c r="AD71" s="1">
        <f t="shared" si="52"/>
        <v>306.49610048196024</v>
      </c>
      <c r="AE71" s="1">
        <f t="shared" si="53"/>
        <v>260.7430278819603</v>
      </c>
      <c r="AF71" s="1">
        <f t="shared" si="54"/>
        <v>-2.5607029454661989E-2</v>
      </c>
      <c r="AG71" s="1">
        <f t="shared" si="55"/>
        <v>-81.483934534927542</v>
      </c>
      <c r="AH71" s="1">
        <f t="shared" si="56"/>
        <v>118.13854931750318</v>
      </c>
      <c r="AI71" s="1">
        <f t="shared" si="66"/>
        <v>63.546877762888649</v>
      </c>
      <c r="AJ71" s="1">
        <f t="shared" si="57"/>
        <v>1</v>
      </c>
      <c r="AM71" s="1">
        <f t="shared" si="58"/>
        <v>547.12090502603746</v>
      </c>
      <c r="AN71" s="1">
        <f t="shared" si="37"/>
        <v>43912.750450276304</v>
      </c>
      <c r="AO71" s="1">
        <f t="shared" si="59"/>
        <v>15033.63372864015</v>
      </c>
      <c r="AP71" s="1">
        <f t="shared" si="60"/>
        <v>32229.40270437759</v>
      </c>
      <c r="AQ71" s="1">
        <f t="shared" si="61"/>
        <v>47263.03643301774</v>
      </c>
      <c r="AR71" s="1">
        <f t="shared" si="62"/>
        <v>3350.2859827414359</v>
      </c>
      <c r="AT71" s="1">
        <f t="shared" si="63"/>
        <v>675.46161732246424</v>
      </c>
      <c r="AU71" s="1">
        <f t="shared" si="64"/>
        <v>54213.569921642491</v>
      </c>
      <c r="AV71" s="1">
        <f t="shared" si="65"/>
        <v>-6950.533488624751</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275.49668899999995</v>
      </c>
      <c r="Z72" s="1">
        <f t="shared" si="48"/>
        <v>135.25854480000001</v>
      </c>
      <c r="AA72" s="1">
        <f t="shared" si="49"/>
        <v>228.866186</v>
      </c>
      <c r="AB72" s="1">
        <f t="shared" si="50"/>
        <v>85.401840000000007</v>
      </c>
      <c r="AC72" s="1">
        <f t="shared" si="51"/>
        <v>79.819253702080516</v>
      </c>
      <c r="AD72" s="1">
        <f t="shared" si="52"/>
        <v>308.18248415164453</v>
      </c>
      <c r="AE72" s="1">
        <f t="shared" si="53"/>
        <v>261.55198115164455</v>
      </c>
      <c r="AF72" s="1">
        <f t="shared" si="54"/>
        <v>-3.4589419682973369E-2</v>
      </c>
      <c r="AG72" s="1">
        <f t="shared" si="55"/>
        <v>-81.410630127979687</v>
      </c>
      <c r="AH72" s="1">
        <f t="shared" si="56"/>
        <v>118.10211024491019</v>
      </c>
      <c r="AI72" s="1">
        <f t="shared" si="66"/>
        <v>63.221861077367883</v>
      </c>
      <c r="AJ72" s="1">
        <f t="shared" si="57"/>
        <v>1</v>
      </c>
      <c r="AM72" s="1">
        <f t="shared" si="58"/>
        <v>553.17371732858749</v>
      </c>
      <c r="AN72" s="1">
        <f t="shared" si="37"/>
        <v>44153.913284773495</v>
      </c>
      <c r="AO72" s="1">
        <f t="shared" si="59"/>
        <v>15116.350847638165</v>
      </c>
      <c r="AP72" s="1">
        <f t="shared" si="60"/>
        <v>32329.394182230182</v>
      </c>
      <c r="AQ72" s="1">
        <f t="shared" si="61"/>
        <v>47445.745029868347</v>
      </c>
      <c r="AR72" s="1">
        <f t="shared" si="62"/>
        <v>3291.8317450948525</v>
      </c>
      <c r="AT72" s="1">
        <f t="shared" si="63"/>
        <v>683.02080843090096</v>
      </c>
      <c r="AU72" s="1">
        <f t="shared" si="64"/>
        <v>54518.211191946219</v>
      </c>
      <c r="AV72" s="1">
        <f t="shared" si="65"/>
        <v>-7072.4661620778716</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276.85658979999999</v>
      </c>
      <c r="Z73" s="1">
        <f t="shared" si="48"/>
        <v>129.87202199999999</v>
      </c>
      <c r="AA73" s="1">
        <f t="shared" si="49"/>
        <v>229.36261000000002</v>
      </c>
      <c r="AB73" s="1">
        <f t="shared" si="50"/>
        <v>80.835563999999991</v>
      </c>
      <c r="AC73" s="1">
        <f t="shared" si="51"/>
        <v>79.386508754580191</v>
      </c>
      <c r="AD73" s="1">
        <f t="shared" si="52"/>
        <v>309.77766903231191</v>
      </c>
      <c r="AE73" s="1">
        <f t="shared" si="53"/>
        <v>262.28368923231193</v>
      </c>
      <c r="AF73" s="1">
        <f t="shared" si="54"/>
        <v>-4.3483239569640654E-2</v>
      </c>
      <c r="AG73" s="1">
        <f t="shared" si="55"/>
        <v>-81.340041070987667</v>
      </c>
      <c r="AH73" s="1">
        <f t="shared" si="56"/>
        <v>118.03698154415797</v>
      </c>
      <c r="AI73" s="1">
        <f t="shared" si="66"/>
        <v>62.911222422600389</v>
      </c>
      <c r="AJ73" s="1">
        <f t="shared" si="57"/>
        <v>1</v>
      </c>
      <c r="AM73" s="1">
        <f t="shared" si="58"/>
        <v>559.19178392085109</v>
      </c>
      <c r="AN73" s="1">
        <f t="shared" si="37"/>
        <v>44392.283449721959</v>
      </c>
      <c r="AO73" s="1">
        <f t="shared" si="59"/>
        <v>15194.5946660349</v>
      </c>
      <c r="AP73" s="1">
        <f t="shared" si="60"/>
        <v>32419.837691249155</v>
      </c>
      <c r="AQ73" s="1">
        <f t="shared" si="61"/>
        <v>47614.432357284051</v>
      </c>
      <c r="AR73" s="1">
        <f t="shared" si="62"/>
        <v>3222.1489075620921</v>
      </c>
      <c r="AT73" s="1">
        <f t="shared" si="63"/>
        <v>690.53660657568298</v>
      </c>
      <c r="AU73" s="1">
        <f t="shared" si="64"/>
        <v>54819.290363278553</v>
      </c>
      <c r="AV73" s="1">
        <f t="shared" si="65"/>
        <v>-7204.8580059945016</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278.1141796</v>
      </c>
      <c r="Z74" s="1">
        <f t="shared" si="48"/>
        <v>124.4514848</v>
      </c>
      <c r="AA74" s="1">
        <f t="shared" si="49"/>
        <v>229.77127600000003</v>
      </c>
      <c r="AB74" s="1">
        <f t="shared" si="50"/>
        <v>76.25184800000001</v>
      </c>
      <c r="AC74" s="1">
        <f t="shared" si="51"/>
        <v>78.82004007186859</v>
      </c>
      <c r="AD74" s="1">
        <f t="shared" si="52"/>
        <v>311.27757743048738</v>
      </c>
      <c r="AE74" s="1">
        <f t="shared" si="53"/>
        <v>262.93467383048738</v>
      </c>
      <c r="AF74" s="1">
        <f t="shared" si="54"/>
        <v>-5.1586246819961774E-2</v>
      </c>
      <c r="AG74" s="1">
        <f t="shared" si="55"/>
        <v>-81.184769238120253</v>
      </c>
      <c r="AH74" s="1">
        <f t="shared" si="56"/>
        <v>118.00617299786646</v>
      </c>
      <c r="AI74" s="1">
        <f t="shared" si="66"/>
        <v>62.502372795447926</v>
      </c>
      <c r="AJ74" s="1">
        <f t="shared" si="57"/>
        <v>1</v>
      </c>
      <c r="AM74" s="1">
        <f t="shared" si="58"/>
        <v>565.18131911263538</v>
      </c>
      <c r="AN74" s="1">
        <f t="shared" si="37"/>
        <v>44547.614220329473</v>
      </c>
      <c r="AO74" s="1">
        <f t="shared" si="59"/>
        <v>15268.165172965408</v>
      </c>
      <c r="AP74" s="1">
        <f t="shared" si="60"/>
        <v>32500.30329349123</v>
      </c>
      <c r="AQ74" s="1">
        <f t="shared" si="61"/>
        <v>47768.468466456638</v>
      </c>
      <c r="AR74" s="1">
        <f>AQ74-AN74</f>
        <v>3220.8542461271645</v>
      </c>
      <c r="AT74" s="1">
        <f t="shared" si="63"/>
        <v>698.01677263771853</v>
      </c>
      <c r="AU74" s="1">
        <f t="shared" si="64"/>
        <v>55017.70999014136</v>
      </c>
      <c r="AV74" s="1">
        <f t="shared" si="65"/>
        <v>-7249.2415236847228</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279.26775839999999</v>
      </c>
      <c r="Z75" s="1">
        <f t="shared" si="48"/>
        <v>119.010188</v>
      </c>
      <c r="AA75" s="1">
        <f t="shared" si="49"/>
        <v>230.09172000000004</v>
      </c>
      <c r="AB75" s="1">
        <f t="shared" si="50"/>
        <v>71.661512000000002</v>
      </c>
      <c r="AC75" s="1">
        <f t="shared" si="51"/>
        <v>78.313372742531769</v>
      </c>
      <c r="AD75" s="1">
        <f t="shared" si="52"/>
        <v>312.67693933437897</v>
      </c>
      <c r="AE75" s="1">
        <f>AA75-Q75</f>
        <v>263.50090093437905</v>
      </c>
      <c r="AF75" s="1">
        <f t="shared" si="54"/>
        <v>-5.9837016306733763E-2</v>
      </c>
      <c r="AG75" s="1">
        <f t="shared" si="55"/>
        <v>-81.061182071001966</v>
      </c>
      <c r="AH75" s="1">
        <f t="shared" si="56"/>
        <v>117.92507599162714</v>
      </c>
      <c r="AI75" s="1">
        <f t="shared" si="66"/>
        <v>62.147173209937726</v>
      </c>
      <c r="AJ75" s="1">
        <f t="shared" si="57"/>
        <v>1</v>
      </c>
      <c r="AM75" s="1">
        <f t="shared" si="58"/>
        <v>571.12149374315902</v>
      </c>
      <c r="AN75" s="1">
        <f t="shared" si="37"/>
        <v>44726.45042077954</v>
      </c>
      <c r="AO75" s="1">
        <f t="shared" si="59"/>
        <v>15336.80387435129</v>
      </c>
      <c r="AP75" s="1">
        <f t="shared" si="60"/>
        <v>32570.292360894862</v>
      </c>
      <c r="AQ75" s="1">
        <f t="shared" si="61"/>
        <v>47907.09623524615</v>
      </c>
      <c r="AR75" s="1">
        <f t="shared" ref="AR75:AR88" si="69">AQ75-AN75</f>
        <v>3180.6458144666103</v>
      </c>
      <c r="AT75" s="1">
        <f t="shared" si="63"/>
        <v>705.43529364995936</v>
      </c>
      <c r="AU75" s="1">
        <f t="shared" si="64"/>
        <v>55245.017097346623</v>
      </c>
      <c r="AV75" s="1">
        <f t="shared" si="65"/>
        <v>-7337.9208621004727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280.32430359999995</v>
      </c>
      <c r="Z76" s="1">
        <f t="shared" si="48"/>
        <v>113.5418542</v>
      </c>
      <c r="AA76" s="1">
        <f t="shared" si="49"/>
        <v>230.32908400000002</v>
      </c>
      <c r="AB76" s="1">
        <f t="shared" si="50"/>
        <v>67.058878000000007</v>
      </c>
      <c r="AC76" s="1">
        <f t="shared" si="51"/>
        <v>77.786959780183153</v>
      </c>
      <c r="AD76" s="1">
        <f t="shared" si="52"/>
        <v>313.92858222872678</v>
      </c>
      <c r="AE76" s="1">
        <f t="shared" ref="AE76:AE89" si="70">AA76-Q76</f>
        <v>263.93336262872685</v>
      </c>
      <c r="AF76" s="1">
        <f t="shared" si="54"/>
        <v>-6.7411235772189784E-2</v>
      </c>
      <c r="AG76" s="1">
        <f t="shared" si="55"/>
        <v>-80.867280539070592</v>
      </c>
      <c r="AH76" s="1">
        <f t="shared" si="56"/>
        <v>117.87326269434573</v>
      </c>
      <c r="AI76" s="1">
        <f t="shared" si="66"/>
        <v>61.782034300164277</v>
      </c>
      <c r="AJ76" s="1">
        <f t="shared" si="57"/>
        <v>1</v>
      </c>
      <c r="AM76" s="1">
        <f t="shared" si="58"/>
        <v>577.02766827050436</v>
      </c>
      <c r="AN76" s="1">
        <f t="shared" si="37"/>
        <v>44885.228023810589</v>
      </c>
      <c r="AO76" s="1">
        <f t="shared" si="59"/>
        <v>15398.196958319049</v>
      </c>
      <c r="AP76" s="1">
        <f t="shared" si="60"/>
        <v>32623.747221086418</v>
      </c>
      <c r="AQ76" s="1">
        <f t="shared" si="61"/>
        <v>48021.944179405466</v>
      </c>
      <c r="AR76" s="1">
        <f t="shared" si="69"/>
        <v>3136.7161555948769</v>
      </c>
      <c r="AT76" s="1">
        <f t="shared" si="63"/>
        <v>712.8113528667925</v>
      </c>
      <c r="AU76" s="1">
        <f t="shared" si="64"/>
        <v>55447.42803630713</v>
      </c>
      <c r="AV76" s="1">
        <f t="shared" si="65"/>
        <v>-7425.4838569016647</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281.27783779999999</v>
      </c>
      <c r="Z77" s="1">
        <f t="shared" si="48"/>
        <v>108.05376079999999</v>
      </c>
      <c r="AA77" s="1">
        <f t="shared" si="49"/>
        <v>230.47922600000004</v>
      </c>
      <c r="AB77" s="1">
        <f t="shared" si="50"/>
        <v>62.450624000000005</v>
      </c>
      <c r="AC77" s="1">
        <f t="shared" si="51"/>
        <v>77.159349766836755</v>
      </c>
      <c r="AD77" s="1">
        <f t="shared" si="52"/>
        <v>315.14098364818545</v>
      </c>
      <c r="AE77" s="1">
        <f t="shared" si="70"/>
        <v>264.34237184818551</v>
      </c>
      <c r="AF77" s="1">
        <f t="shared" si="54"/>
        <v>-7.4847238368237909E-2</v>
      </c>
      <c r="AG77" s="1">
        <f t="shared" si="55"/>
        <v>-80.668354870993767</v>
      </c>
      <c r="AH77" s="1">
        <f t="shared" si="56"/>
        <v>117.80066666915548</v>
      </c>
      <c r="AI77" s="1">
        <f t="shared" si="66"/>
        <v>61.341973107915877</v>
      </c>
      <c r="AJ77" s="1">
        <f t="shared" si="57"/>
        <v>1</v>
      </c>
      <c r="AM77" s="1">
        <f t="shared" si="58"/>
        <v>582.89114995267801</v>
      </c>
      <c r="AN77" s="1">
        <f t="shared" si="37"/>
        <v>44975.502115192372</v>
      </c>
      <c r="AO77" s="1">
        <f t="shared" si="59"/>
        <v>15457.665247943498</v>
      </c>
      <c r="AP77" s="1">
        <f t="shared" si="60"/>
        <v>32674.303214666823</v>
      </c>
      <c r="AQ77" s="1">
        <f t="shared" si="61"/>
        <v>48131.968462610319</v>
      </c>
      <c r="AR77" s="1">
        <f t="shared" si="69"/>
        <v>3156.466347417947</v>
      </c>
      <c r="AT77" s="1">
        <f t="shared" si="63"/>
        <v>720.13409416139632</v>
      </c>
      <c r="AU77" s="1">
        <f t="shared" si="64"/>
        <v>55565.078450423331</v>
      </c>
      <c r="AV77" s="1">
        <f t="shared" si="65"/>
        <v>-7433.1099878130117</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282.13298839999999</v>
      </c>
      <c r="Z78" s="1">
        <f t="shared" si="48"/>
        <v>102.5452578</v>
      </c>
      <c r="AA78" s="1">
        <f t="shared" si="49"/>
        <v>230.545556</v>
      </c>
      <c r="AB78" s="1">
        <f t="shared" si="50"/>
        <v>57.835482000000006</v>
      </c>
      <c r="AC78" s="1">
        <f t="shared" si="51"/>
        <v>76.586902568771578</v>
      </c>
      <c r="AD78" s="1">
        <f t="shared" si="52"/>
        <v>316.14463003168481</v>
      </c>
      <c r="AE78" s="1">
        <f t="shared" si="70"/>
        <v>264.55719763168486</v>
      </c>
      <c r="AF78" s="1">
        <f t="shared" si="54"/>
        <v>-8.1505837002236584E-2</v>
      </c>
      <c r="AG78" s="1">
        <f t="shared" si="55"/>
        <v>-80.386583910160127</v>
      </c>
      <c r="AH78" s="1">
        <f t="shared" si="56"/>
        <v>117.76991437565651</v>
      </c>
      <c r="AI78" s="1">
        <f t="shared" si="66"/>
        <v>60.950130219275138</v>
      </c>
      <c r="AJ78" s="1">
        <f t="shared" si="57"/>
        <v>1</v>
      </c>
      <c r="AM78" s="1">
        <f t="shared" si="58"/>
        <v>588.70899871845461</v>
      </c>
      <c r="AN78" s="1">
        <f t="shared" si="37"/>
        <v>45087.398726209358</v>
      </c>
      <c r="AO78" s="1">
        <f t="shared" si="59"/>
        <v>15506.894103054141</v>
      </c>
      <c r="AP78" s="1">
        <f t="shared" si="60"/>
        <v>32700.856970462046</v>
      </c>
      <c r="AQ78" s="1">
        <f t="shared" si="61"/>
        <v>48207.751073516185</v>
      </c>
      <c r="AR78" s="1">
        <f t="shared" si="69"/>
        <v>3120.3523473068271</v>
      </c>
      <c r="AT78" s="1">
        <f t="shared" si="63"/>
        <v>727.39984575953554</v>
      </c>
      <c r="AU78" s="1">
        <f t="shared" si="64"/>
        <v>55709.301115725022</v>
      </c>
      <c r="AV78" s="1">
        <f t="shared" si="65"/>
        <v>-7501.5500422088371</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282.87850059999994</v>
      </c>
      <c r="Z79" s="1">
        <f t="shared" si="48"/>
        <v>97.017645199999976</v>
      </c>
      <c r="AA79" s="1">
        <f t="shared" si="49"/>
        <v>230.51925399999996</v>
      </c>
      <c r="AB79" s="1">
        <f t="shared" si="50"/>
        <v>53.215987999999989</v>
      </c>
      <c r="AC79" s="1">
        <f t="shared" si="51"/>
        <v>75.963590982930512</v>
      </c>
      <c r="AD79" s="1">
        <f t="shared" si="52"/>
        <v>317.10355758901011</v>
      </c>
      <c r="AE79" s="1">
        <f t="shared" si="70"/>
        <v>264.74431098901016</v>
      </c>
      <c r="AF79" s="1">
        <f t="shared" si="54"/>
        <v>-8.8300906155795639E-2</v>
      </c>
      <c r="AG79" s="1">
        <f t="shared" si="55"/>
        <v>-80.13187338286896</v>
      </c>
      <c r="AH79" s="1">
        <f t="shared" si="56"/>
        <v>117.69330808404638</v>
      </c>
      <c r="AI79" s="1">
        <f t="shared" si="66"/>
        <v>60.52298211095107</v>
      </c>
      <c r="AJ79" s="1">
        <f t="shared" si="57"/>
        <v>1</v>
      </c>
      <c r="AM79" s="1">
        <f t="shared" si="58"/>
        <v>594.48130072723268</v>
      </c>
      <c r="AN79" s="1">
        <f t="shared" si="37"/>
        <v>45158.934375444012</v>
      </c>
      <c r="AO79" s="1">
        <f t="shared" si="59"/>
        <v>15553.929499740947</v>
      </c>
      <c r="AP79" s="1">
        <f t="shared" si="60"/>
        <v>32723.985304107595</v>
      </c>
      <c r="AQ79" s="1">
        <f t="shared" si="61"/>
        <v>48277.914803848544</v>
      </c>
      <c r="AR79" s="1">
        <f t="shared" si="69"/>
        <v>3118.9804284045313</v>
      </c>
      <c r="AT79" s="1">
        <f t="shared" si="63"/>
        <v>734.60871526331709</v>
      </c>
      <c r="AU79" s="1">
        <f t="shared" si="64"/>
        <v>55803.515978758682</v>
      </c>
      <c r="AV79" s="1">
        <f t="shared" si="65"/>
        <v>-7525.6011749101381</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283.52627919999998</v>
      </c>
      <c r="Z80" s="1">
        <f t="shared" si="48"/>
        <v>91.477250399999988</v>
      </c>
      <c r="AA80" s="1">
        <f t="shared" si="49"/>
        <v>230.41040800000002</v>
      </c>
      <c r="AB80" s="1">
        <f t="shared" si="50"/>
        <v>48.596015999999999</v>
      </c>
      <c r="AC80" s="1">
        <f t="shared" si="51"/>
        <v>75.275746867581702</v>
      </c>
      <c r="AD80" s="1">
        <f t="shared" si="52"/>
        <v>317.97268423803888</v>
      </c>
      <c r="AE80" s="1">
        <f t="shared" si="70"/>
        <v>264.85681303803892</v>
      </c>
      <c r="AF80" s="1">
        <f t="shared" si="54"/>
        <v>-9.4706234579371301E-2</v>
      </c>
      <c r="AG80" s="1">
        <f t="shared" si="55"/>
        <v>-79.84156413226728</v>
      </c>
      <c r="AH80" s="1">
        <f t="shared" si="56"/>
        <v>117.62503957498839</v>
      </c>
      <c r="AI80" s="1">
        <f t="shared" si="66"/>
        <v>60.047627740668737</v>
      </c>
      <c r="AJ80" s="1">
        <f t="shared" si="57"/>
        <v>1</v>
      </c>
      <c r="AM80" s="1">
        <f t="shared" si="58"/>
        <v>600.20591355872068</v>
      </c>
      <c r="AN80" s="1">
        <f t="shared" si="37"/>
        <v>45180.948417471882</v>
      </c>
      <c r="AO80" s="1">
        <f t="shared" si="59"/>
        <v>15596.560161875808</v>
      </c>
      <c r="AP80" s="1">
        <f t="shared" si="60"/>
        <v>32737.891232379847</v>
      </c>
      <c r="AQ80" s="1">
        <f t="shared" si="61"/>
        <v>48334.451394255651</v>
      </c>
      <c r="AR80" s="1">
        <f t="shared" si="69"/>
        <v>3153.5029767837696</v>
      </c>
      <c r="AT80" s="1">
        <f t="shared" si="63"/>
        <v>741.75802706285799</v>
      </c>
      <c r="AU80" s="1">
        <f t="shared" si="64"/>
        <v>55836.389482180515</v>
      </c>
      <c r="AV80" s="1">
        <f t="shared" si="65"/>
        <v>-7501.9380879248638</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284.07532419999995</v>
      </c>
      <c r="Z81" s="1">
        <f t="shared" si="48"/>
        <v>85.924073399999997</v>
      </c>
      <c r="AA81" s="1">
        <f t="shared" si="49"/>
        <v>230.21801800000003</v>
      </c>
      <c r="AB81" s="1">
        <f t="shared" si="50"/>
        <v>43.975566000000015</v>
      </c>
      <c r="AC81" s="1">
        <f t="shared" si="51"/>
        <v>74.575163335966948</v>
      </c>
      <c r="AD81" s="1">
        <f>Y81-Q81</f>
        <v>318.68251463624154</v>
      </c>
      <c r="AE81" s="1">
        <f t="shared" si="70"/>
        <v>264.82520843624161</v>
      </c>
      <c r="AF81" s="1">
        <f t="shared" si="54"/>
        <v>-0.10043920773676893</v>
      </c>
      <c r="AG81" s="1">
        <f t="shared" si="55"/>
        <v>-79.479068844117819</v>
      </c>
      <c r="AH81" s="1">
        <f t="shared" si="56"/>
        <v>117.59346148401963</v>
      </c>
      <c r="AI81" s="1">
        <f t="shared" si="66"/>
        <v>59.564834548036146</v>
      </c>
      <c r="AJ81" s="1">
        <f t="shared" si="57"/>
        <v>1</v>
      </c>
      <c r="AM81" s="1">
        <f t="shared" si="58"/>
        <v>605.8797513720657</v>
      </c>
      <c r="AN81" s="1">
        <f t="shared" si="37"/>
        <v>45183.581420526847</v>
      </c>
      <c r="AO81" s="1">
        <f t="shared" si="59"/>
        <v>15631.377342907648</v>
      </c>
      <c r="AP81" s="1">
        <f t="shared" si="60"/>
        <v>32733.984713970087</v>
      </c>
      <c r="AQ81" s="1">
        <f t="shared" si="61"/>
        <v>48365.362056877733</v>
      </c>
      <c r="AR81" s="1">
        <f t="shared" si="69"/>
        <v>3181.7806363508862</v>
      </c>
      <c r="AT81" s="1">
        <f t="shared" si="63"/>
        <v>748.8439273362369</v>
      </c>
      <c r="AU81" s="1">
        <f t="shared" si="64"/>
        <v>55845.158194246833</v>
      </c>
      <c r="AV81" s="1">
        <f t="shared" si="65"/>
        <v>-7479.7961373690996</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284.50775340000001</v>
      </c>
      <c r="Z82" s="1">
        <f t="shared" si="48"/>
        <v>80.358064200000015</v>
      </c>
      <c r="AA82" s="1">
        <f t="shared" si="49"/>
        <v>229.92785400000002</v>
      </c>
      <c r="AB82" s="1">
        <f t="shared" si="50"/>
        <v>39.356442000000015</v>
      </c>
      <c r="AC82" s="1">
        <f t="shared" si="51"/>
        <v>73.891393705785802</v>
      </c>
      <c r="AD82" s="1">
        <f t="shared" ref="AD82:AD89" si="71">Y82-Q82</f>
        <v>319.28899617305638</v>
      </c>
      <c r="AE82" s="1">
        <f t="shared" si="70"/>
        <v>264.70909677305639</v>
      </c>
      <c r="AF82" s="1">
        <f t="shared" si="54"/>
        <v>-0.10622765445316866</v>
      </c>
      <c r="AG82" s="1">
        <f t="shared" si="55"/>
        <v>-79.133852436515468</v>
      </c>
      <c r="AH82" s="1">
        <f t="shared" si="56"/>
        <v>117.52381796537081</v>
      </c>
      <c r="AI82" s="1">
        <f t="shared" si="66"/>
        <v>59.099780708766374</v>
      </c>
      <c r="AJ82" s="1">
        <f t="shared" si="57"/>
        <v>1</v>
      </c>
      <c r="AM82" s="1">
        <f t="shared" si="58"/>
        <v>611.4942720621101</v>
      </c>
      <c r="AN82" s="1">
        <f t="shared" si="37"/>
        <v>45184.16400577427</v>
      </c>
      <c r="AO82" s="1">
        <f t="shared" si="59"/>
        <v>15661.125262288417</v>
      </c>
      <c r="AP82" s="1">
        <f t="shared" si="60"/>
        <v>32719.632615730414</v>
      </c>
      <c r="AQ82" s="1">
        <f t="shared" si="61"/>
        <v>48380.757878018834</v>
      </c>
      <c r="AR82" s="1">
        <f t="shared" si="69"/>
        <v>3196.5938722445644</v>
      </c>
      <c r="AT82" s="1">
        <f t="shared" si="63"/>
        <v>755.85574808284071</v>
      </c>
      <c r="AU82" s="1">
        <f t="shared" si="64"/>
        <v>55851.234666370437</v>
      </c>
      <c r="AV82" s="1">
        <f t="shared" si="65"/>
        <v>-7470.4767883516033</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284.84209899999996</v>
      </c>
      <c r="Z83" s="1">
        <f t="shared" si="48"/>
        <v>74.786900199999991</v>
      </c>
      <c r="AA83" s="1">
        <f t="shared" si="49"/>
        <v>229.55541399999998</v>
      </c>
      <c r="AB83" s="1">
        <f t="shared" si="50"/>
        <v>34.743249999999996</v>
      </c>
      <c r="AC83" s="1">
        <f t="shared" si="51"/>
        <v>73.219806553273244</v>
      </c>
      <c r="AD83" s="1">
        <f t="shared" si="71"/>
        <v>319.7539313307052</v>
      </c>
      <c r="AE83" s="1">
        <f t="shared" si="70"/>
        <v>264.46724633070522</v>
      </c>
      <c r="AF83" s="1">
        <f t="shared" si="54"/>
        <v>-0.11161161858626444</v>
      </c>
      <c r="AG83" s="1">
        <f t="shared" si="55"/>
        <v>-78.749645553232654</v>
      </c>
      <c r="AH83" s="1">
        <f t="shared" si="56"/>
        <v>117.46788470622019</v>
      </c>
      <c r="AI83" s="1">
        <f t="shared" si="66"/>
        <v>58.646280389855534</v>
      </c>
      <c r="AJ83" s="1">
        <f t="shared" si="57"/>
        <v>1</v>
      </c>
      <c r="AM83" s="1">
        <f t="shared" si="58"/>
        <v>617.05602762112017</v>
      </c>
      <c r="AN83" s="1">
        <f t="shared" si="37"/>
        <v>45180.722974949647</v>
      </c>
      <c r="AO83" s="1">
        <f t="shared" si="59"/>
        <v>15683.930331771091</v>
      </c>
      <c r="AP83" s="1">
        <f t="shared" si="60"/>
        <v>32689.738449953154</v>
      </c>
      <c r="AQ83" s="1">
        <f t="shared" si="61"/>
        <v>48373.668781724249</v>
      </c>
      <c r="AR83" s="1">
        <f t="shared" si="69"/>
        <v>3192.9458067746018</v>
      </c>
      <c r="AT83" s="1">
        <f t="shared" si="63"/>
        <v>762.80167190592965</v>
      </c>
      <c r="AU83" s="1">
        <f t="shared" si="64"/>
        <v>55852.190855465575</v>
      </c>
      <c r="AV83" s="1">
        <f t="shared" si="65"/>
        <v>-7478.5220737413256</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285.07143359999998</v>
      </c>
      <c r="Z84" s="1">
        <f t="shared" si="48"/>
        <v>69.197976600000004</v>
      </c>
      <c r="AA84" s="1">
        <f t="shared" si="49"/>
        <v>229.09375199999999</v>
      </c>
      <c r="AB84" s="1">
        <f t="shared" si="50"/>
        <v>30.126438000000004</v>
      </c>
      <c r="AC84" s="1">
        <f t="shared" si="51"/>
        <v>72.376169904630956</v>
      </c>
      <c r="AD84" s="1">
        <f t="shared" si="71"/>
        <v>320.16430123072519</v>
      </c>
      <c r="AE84" s="1">
        <f t="shared" si="70"/>
        <v>264.1866196307252</v>
      </c>
      <c r="AF84" s="1">
        <f t="shared" si="54"/>
        <v>-0.11649902729391544</v>
      </c>
      <c r="AG84" s="1">
        <f t="shared" si="55"/>
        <v>-78.309252249752376</v>
      </c>
      <c r="AH84" s="1">
        <f t="shared" si="56"/>
        <v>117.43451305565073</v>
      </c>
      <c r="AI84" s="1">
        <f t="shared" si="66"/>
        <v>58.057334338775121</v>
      </c>
      <c r="AJ84" s="1">
        <f t="shared" si="57"/>
        <v>1</v>
      </c>
      <c r="AM84" s="1">
        <f t="shared" si="58"/>
        <v>622.57625883772005</v>
      </c>
      <c r="AN84" s="1">
        <f t="shared" si="37"/>
        <v>45059.685088228325</v>
      </c>
      <c r="AO84" s="1">
        <f t="shared" si="59"/>
        <v>15704.058975367072</v>
      </c>
      <c r="AP84" s="1">
        <f t="shared" si="60"/>
        <v>32655.051306075427</v>
      </c>
      <c r="AQ84" s="1">
        <f t="shared" si="61"/>
        <v>48359.110281442496</v>
      </c>
      <c r="AR84" s="1">
        <f t="shared" si="69"/>
        <v>3299.4251932141706</v>
      </c>
      <c r="AT84" s="1">
        <f t="shared" si="63"/>
        <v>769.69573711780777</v>
      </c>
      <c r="AU84" s="1">
        <f t="shared" si="64"/>
        <v>55707.629444508617</v>
      </c>
      <c r="AV84" s="1">
        <f t="shared" si="65"/>
        <v>-7348.5191630661211</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285.19470719999998</v>
      </c>
      <c r="Z85" s="1">
        <f t="shared" si="48"/>
        <v>63.610175600000019</v>
      </c>
      <c r="AA85" s="1">
        <f t="shared" si="49"/>
        <v>228.54367200000002</v>
      </c>
      <c r="AB85" s="1">
        <f t="shared" si="50"/>
        <v>25.521236000000016</v>
      </c>
      <c r="AC85" s="1">
        <f t="shared" si="51"/>
        <v>71.562015985051019</v>
      </c>
      <c r="AD85" s="1">
        <f t="shared" si="71"/>
        <v>320.47520298448853</v>
      </c>
      <c r="AE85" s="1">
        <f t="shared" si="70"/>
        <v>263.82416778448857</v>
      </c>
      <c r="AF85" s="1">
        <f t="shared" si="54"/>
        <v>-0.12144460571876117</v>
      </c>
      <c r="AG85" s="1">
        <f t="shared" si="55"/>
        <v>-77.891130690829357</v>
      </c>
      <c r="AH85" s="1">
        <f t="shared" si="56"/>
        <v>117.36908582697926</v>
      </c>
      <c r="AI85" s="1">
        <f t="shared" si="66"/>
        <v>57.493094582942966</v>
      </c>
      <c r="AJ85" s="1">
        <f t="shared" si="57"/>
        <v>1</v>
      </c>
      <c r="AM85" s="1">
        <f t="shared" si="58"/>
        <v>628.02604979492946</v>
      </c>
      <c r="AN85" s="1">
        <f t="shared" si="37"/>
        <v>44942.810214453188</v>
      </c>
      <c r="AO85" s="1">
        <f t="shared" si="59"/>
        <v>15719.308706389163</v>
      </c>
      <c r="AP85" s="1">
        <f t="shared" si="60"/>
        <v>32610.2500831695</v>
      </c>
      <c r="AQ85" s="1">
        <f t="shared" si="61"/>
        <v>48329.558789558665</v>
      </c>
      <c r="AR85" s="1">
        <f t="shared" si="69"/>
        <v>3386.7485751054774</v>
      </c>
      <c r="AT85" s="1">
        <f t="shared" si="63"/>
        <v>776.50183142362675</v>
      </c>
      <c r="AU85" s="1">
        <f t="shared" si="64"/>
        <v>55568.036472758969</v>
      </c>
      <c r="AV85" s="1">
        <f t="shared" si="65"/>
        <v>-7238.4776832003045</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285.21291980000001</v>
      </c>
      <c r="Z86" s="1">
        <f t="shared" si="48"/>
        <v>58.023497199999987</v>
      </c>
      <c r="AA86" s="1">
        <f>G86+$S$18*(J86-B86)+$S$20*(G86-D86)</f>
        <v>227.90617400000002</v>
      </c>
      <c r="AB86" s="1">
        <f t="shared" si="50"/>
        <v>20.927643999999987</v>
      </c>
      <c r="AC86" s="1">
        <f t="shared" si="51"/>
        <v>70.877233245888789</v>
      </c>
      <c r="AD86" s="1">
        <f t="shared" si="71"/>
        <v>320.53397563687093</v>
      </c>
      <c r="AE86" s="1">
        <f t="shared" si="70"/>
        <v>263.22722983687095</v>
      </c>
      <c r="AF86" s="1">
        <f t="shared" si="54"/>
        <v>-0.12574792192236933</v>
      </c>
      <c r="AG86" s="1">
        <f t="shared" si="55"/>
        <v>-77.400773680298357</v>
      </c>
      <c r="AH86" s="1">
        <f t="shared" si="56"/>
        <v>117.34108855091496</v>
      </c>
      <c r="AI86" s="1">
        <f t="shared" si="66"/>
        <v>57.034020889374936</v>
      </c>
      <c r="AJ86" s="1">
        <f t="shared" si="57"/>
        <v>1</v>
      </c>
      <c r="AM86" s="1">
        <f t="shared" si="58"/>
        <v>633.40928970341167</v>
      </c>
      <c r="AN86" s="1">
        <f t="shared" si="37"/>
        <v>44894.297966421451</v>
      </c>
      <c r="AO86" s="1">
        <f t="shared" si="59"/>
        <v>15722.191504988521</v>
      </c>
      <c r="AP86" s="1">
        <f t="shared" si="60"/>
        <v>32536.464971216275</v>
      </c>
      <c r="AQ86" s="1">
        <f t="shared" si="61"/>
        <v>48258.656476204793</v>
      </c>
      <c r="AR86" s="1">
        <f t="shared" si="69"/>
        <v>3364.358509783342</v>
      </c>
      <c r="AT86" s="1">
        <f t="shared" si="63"/>
        <v>783.22481195180831</v>
      </c>
      <c r="AU86" s="1">
        <f t="shared" si="64"/>
        <v>55512.807680675702</v>
      </c>
      <c r="AV86" s="1">
        <f t="shared" si="65"/>
        <v>-7254.1512044709089</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285.11949399999997</v>
      </c>
      <c r="Z87" s="1">
        <f t="shared" si="48"/>
        <v>52.420709200000005</v>
      </c>
      <c r="AA87" s="1">
        <f t="shared" ref="AA87:AA90" si="72">G87+$S$18*(J87-B87)+$S$20*(G87-D87)</f>
        <v>227.17404400000001</v>
      </c>
      <c r="AB87" s="1">
        <f t="shared" si="50"/>
        <v>16.332700000000003</v>
      </c>
      <c r="AC87" s="1">
        <f t="shared" si="51"/>
        <v>69.886626046590052</v>
      </c>
      <c r="AD87" s="1">
        <f t="shared" si="71"/>
        <v>320.63622823480512</v>
      </c>
      <c r="AE87" s="1">
        <f t="shared" si="70"/>
        <v>262.69077823480512</v>
      </c>
      <c r="AF87" s="1">
        <f t="shared" si="54"/>
        <v>-0.12978724377973877</v>
      </c>
      <c r="AG87" s="1">
        <f t="shared" si="55"/>
        <v>-76.881188549906341</v>
      </c>
      <c r="AH87" s="1">
        <f t="shared" si="56"/>
        <v>117.31486669331264</v>
      </c>
      <c r="AI87" s="1">
        <f t="shared" si="66"/>
        <v>56.330475050276497</v>
      </c>
      <c r="AJ87" s="1">
        <f t="shared" si="57"/>
        <v>1</v>
      </c>
      <c r="AM87" s="1">
        <f t="shared" si="58"/>
        <v>638.75146922434919</v>
      </c>
      <c r="AN87" s="1">
        <f t="shared" si="37"/>
        <v>44640.185066392063</v>
      </c>
      <c r="AO87" s="1">
        <f t="shared" si="59"/>
        <v>15727.206994917193</v>
      </c>
      <c r="AP87" s="1">
        <f>$AL$5*AE87</f>
        <v>32470.156334491327</v>
      </c>
      <c r="AQ87" s="1">
        <f>AO87+AP87</f>
        <v>48197.363329408516</v>
      </c>
      <c r="AR87" s="1">
        <f t="shared" si="69"/>
        <v>3557.1782630164525</v>
      </c>
      <c r="AT87" s="1">
        <f t="shared" si="63"/>
        <v>789.89651328927266</v>
      </c>
      <c r="AU87" s="1">
        <f t="shared" si="64"/>
        <v>55203.202239752747</v>
      </c>
      <c r="AV87" s="1">
        <f t="shared" si="65"/>
        <v>-7005.8389103442314</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284.92493459999997</v>
      </c>
      <c r="Z88" s="1">
        <f t="shared" si="48"/>
        <v>46.832648599999999</v>
      </c>
      <c r="AA88" s="1">
        <f t="shared" si="72"/>
        <v>226.35844200000003</v>
      </c>
      <c r="AB88" s="1">
        <f t="shared" si="50"/>
        <v>11.759917999999999</v>
      </c>
      <c r="AC88" s="1">
        <f t="shared" si="51"/>
        <v>69.008609903899483</v>
      </c>
      <c r="AD88" s="1">
        <f t="shared" si="71"/>
        <v>320.54453759762475</v>
      </c>
      <c r="AE88" s="1">
        <f t="shared" si="70"/>
        <v>261.97804499762481</v>
      </c>
      <c r="AF88" s="1">
        <f t="shared" si="54"/>
        <v>-0.13351135050411739</v>
      </c>
      <c r="AG88" s="1">
        <f t="shared" si="55"/>
        <v>-76.336352213995184</v>
      </c>
      <c r="AH88" s="1">
        <f t="shared" si="56"/>
        <v>117.29744892895945</v>
      </c>
      <c r="AI88" s="1">
        <f t="shared" si="66"/>
        <v>55.716555655565926</v>
      </c>
      <c r="AJ88" s="1">
        <f t="shared" si="57"/>
        <v>1</v>
      </c>
      <c r="AM88" s="1">
        <f t="shared" si="58"/>
        <v>644.00914161939568</v>
      </c>
      <c r="AN88" s="1">
        <f t="shared" si="37"/>
        <v>44442.175628558034</v>
      </c>
      <c r="AO88" s="1">
        <f t="shared" si="59"/>
        <v>15722.709569163495</v>
      </c>
      <c r="AP88" s="1">
        <f t="shared" ref="AP88:AP89" si="73">$AL$5*AE88</f>
        <v>32382.058229976417</v>
      </c>
      <c r="AQ88" s="1">
        <f t="shared" ref="AQ88:AQ89" si="74">AO88+AP88</f>
        <v>48104.76779913991</v>
      </c>
      <c r="AR88" s="1">
        <f t="shared" si="69"/>
        <v>3662.5921705818764</v>
      </c>
      <c r="AT88" s="1">
        <f t="shared" si="63"/>
        <v>796.46267599730277</v>
      </c>
      <c r="AU88" s="1">
        <f t="shared" si="64"/>
        <v>54962.782110913751</v>
      </c>
      <c r="AV88" s="1">
        <f t="shared" si="65"/>
        <v>-6858.0143117738407</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284.61703679999999</v>
      </c>
      <c r="Z89" s="1">
        <f t="shared" si="48"/>
        <v>41.24073319999998</v>
      </c>
      <c r="AA89" s="1">
        <f t="shared" si="72"/>
        <v>225.44774400000006</v>
      </c>
      <c r="AB89" s="1">
        <f t="shared" si="50"/>
        <v>7.1956039999999799</v>
      </c>
      <c r="AC89" s="1">
        <f>AJ89*((AG89-Q89)^2+(AH89-R89)^2)^0.5</f>
        <v>68.137867218126885</v>
      </c>
      <c r="AD89" s="1">
        <f t="shared" si="71"/>
        <v>320.29184777500052</v>
      </c>
      <c r="AE89" s="1">
        <f t="shared" si="70"/>
        <v>261.12255497500053</v>
      </c>
      <c r="AF89" s="1">
        <f t="shared" si="54"/>
        <v>-0.13683580915994725</v>
      </c>
      <c r="AG89" s="1">
        <f t="shared" si="55"/>
        <v>-75.746759197643868</v>
      </c>
      <c r="AH89" s="1">
        <f t="shared" si="56"/>
        <v>117.29558132904194</v>
      </c>
      <c r="AI89" s="1">
        <f t="shared" si="66"/>
        <v>55.109054743089906</v>
      </c>
      <c r="AJ89" s="1">
        <f t="shared" si="57"/>
        <v>1</v>
      </c>
      <c r="AM89" s="1">
        <f t="shared" si="58"/>
        <v>649.20265631646214</v>
      </c>
      <c r="AN89" s="1">
        <f t="shared" si="37"/>
        <v>44235.284393746362</v>
      </c>
      <c r="AO89" s="1">
        <f t="shared" si="59"/>
        <v>15710.315133363776</v>
      </c>
      <c r="AP89" s="1">
        <f t="shared" si="73"/>
        <v>32276.314530239921</v>
      </c>
      <c r="AQ89" s="1">
        <f t="shared" si="74"/>
        <v>47986.6296636037</v>
      </c>
      <c r="AR89" s="1">
        <f>(AQ89-AN89)</f>
        <v>3751.3452698573383</v>
      </c>
      <c r="AT89" s="1">
        <f t="shared" si="63"/>
        <v>802.9487139177354</v>
      </c>
      <c r="AU89" s="1">
        <f t="shared" si="64"/>
        <v>54711.212851892407</v>
      </c>
      <c r="AV89" s="1">
        <f t="shared" si="65"/>
        <v>-6724.5831882887069</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284.20207800000003</v>
      </c>
      <c r="Z90" s="1">
        <f t="shared" si="48"/>
        <v>35.652940400000006</v>
      </c>
      <c r="AA90" s="1">
        <f t="shared" si="72"/>
        <v>224.44762799999998</v>
      </c>
      <c r="AB90" s="1">
        <f t="shared" si="50"/>
        <v>2.6459000000000055</v>
      </c>
    </row>
  </sheetData>
  <pageMargins left="0.7" right="0.7" top="0.78740157499999996" bottom="0.78740157499999996"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3CD59-F5A5-461B-B606-38CE15E588A1}">
  <dimension ref="A1:AE90"/>
  <sheetViews>
    <sheetView topLeftCell="O1" workbookViewId="0">
      <selection activeCell="AL19" sqref="AL19"/>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2" width="11.42578125" style="1"/>
    <col min="13" max="14" width="13.7109375" style="1" bestFit="1" customWidth="1"/>
    <col min="15" max="26" width="11.42578125" style="1"/>
    <col min="27" max="28" width="11.42578125" style="3"/>
    <col min="29" max="30" width="11.42578125" style="1"/>
    <col min="31" max="31" width="15.85546875" style="1" customWidth="1"/>
    <col min="32" max="16384" width="11.42578125" style="1"/>
  </cols>
  <sheetData>
    <row r="1" spans="1:31" x14ac:dyDescent="0.25">
      <c r="A1" s="1" t="s">
        <v>0</v>
      </c>
      <c r="B1" s="3" t="s">
        <v>1</v>
      </c>
      <c r="D1" s="3" t="s">
        <v>2</v>
      </c>
      <c r="E1" s="1" t="s">
        <v>3</v>
      </c>
      <c r="G1" s="3" t="s">
        <v>0</v>
      </c>
      <c r="H1" s="1" t="s">
        <v>4</v>
      </c>
      <c r="J1" s="3" t="s">
        <v>5</v>
      </c>
      <c r="L1" s="1" t="s">
        <v>6</v>
      </c>
      <c r="O1" s="1" t="s">
        <v>61</v>
      </c>
      <c r="P1" s="1" t="s">
        <v>176</v>
      </c>
      <c r="Q1" s="1" t="s">
        <v>62</v>
      </c>
      <c r="R1" s="1" t="s">
        <v>63</v>
      </c>
      <c r="T1" s="1" t="s">
        <v>64</v>
      </c>
      <c r="W1" s="1" t="s">
        <v>65</v>
      </c>
      <c r="X1" s="1" t="s">
        <v>66</v>
      </c>
      <c r="Y1" s="1" t="s">
        <v>67</v>
      </c>
    </row>
    <row r="2" spans="1:31" x14ac:dyDescent="0.25">
      <c r="A2" s="1">
        <v>0</v>
      </c>
      <c r="B2" s="3">
        <v>0</v>
      </c>
      <c r="D2" s="3">
        <v>0</v>
      </c>
      <c r="E2" s="1">
        <v>0</v>
      </c>
      <c r="G2" s="3">
        <f>A2</f>
        <v>0</v>
      </c>
      <c r="H2" s="1">
        <f>E2</f>
        <v>0</v>
      </c>
      <c r="J2" s="3">
        <f>H2+50</f>
        <v>50</v>
      </c>
      <c r="L2" s="1">
        <f>((G2-D2)^2+(B2-J2)^2)^0.5</f>
        <v>50</v>
      </c>
      <c r="O2" s="1">
        <f t="shared" ref="O2:O65" si="0">G2+$N$15*(J2-B2)+$N$17*(G2-D2)</f>
        <v>3</v>
      </c>
      <c r="P2" s="1">
        <f>B2+$N$15*(G2-D2)+$N$17*(B2-J2)</f>
        <v>-104.5</v>
      </c>
      <c r="Q2" s="1">
        <f t="shared" ref="Q2:Q65" si="1">G2+$N$20*(J2-B2)+$N$22*(G2-D2)</f>
        <v>22</v>
      </c>
      <c r="R2" s="1">
        <f t="shared" ref="R2:R65" si="2">B2+$N$20*(G2-D2)+$N$22*(B2-J2)</f>
        <v>-104.5</v>
      </c>
      <c r="T2" s="1">
        <f>MIN(Y2:Y89)</f>
        <v>-108.38678970042436</v>
      </c>
      <c r="X2" s="1">
        <f>Q2+(R2-R3)*$N$25/((R3-R2)^2+(Q3-Q2)^2)^0.5</f>
        <v>21.055084223501833</v>
      </c>
      <c r="Y2" s="1">
        <f>R2+(Q3-Q2)*$N$25/((R3-R2)^2+(Q3-Q2)^2)^0.5</f>
        <v>-108.38678970042436</v>
      </c>
      <c r="AA2" s="3" t="s">
        <v>112</v>
      </c>
      <c r="AB2" s="3" t="s">
        <v>113</v>
      </c>
    </row>
    <row r="3" spans="1:31" x14ac:dyDescent="0.25">
      <c r="A3" s="1">
        <v>0.89600000000000002</v>
      </c>
      <c r="B3" s="3">
        <v>0.59399999999999997</v>
      </c>
      <c r="D3" s="3">
        <v>1.7689999999999999</v>
      </c>
      <c r="E3" s="1">
        <v>0.58599999999999997</v>
      </c>
      <c r="G3" s="3">
        <f t="shared" ref="G3:G30" si="3">A3</f>
        <v>0.89600000000000002</v>
      </c>
      <c r="H3" s="1">
        <f t="shared" ref="H3:H39" si="4">E3</f>
        <v>0.58599999999999997</v>
      </c>
      <c r="J3" s="3">
        <f t="shared" ref="J3:J66" si="5">H3+50</f>
        <v>50.585999999999999</v>
      </c>
      <c r="L3" s="1">
        <f t="shared" ref="L3:L66" si="6">((G3-D3)^2+(B3-J3)^2)^0.5</f>
        <v>49.999621928570619</v>
      </c>
      <c r="O3" s="1">
        <f t="shared" si="0"/>
        <v>2.0709499999999998</v>
      </c>
      <c r="P3" s="1">
        <f t="shared" ref="P3:P66" si="7">B3+$N$15*(G3-D3)+$N$17*(B3-J3)</f>
        <v>-103.94166</v>
      </c>
      <c r="Q3" s="1">
        <f t="shared" si="1"/>
        <v>21.067909999999998</v>
      </c>
      <c r="R3" s="1">
        <f t="shared" si="2"/>
        <v>-104.2734</v>
      </c>
      <c r="U3" s="1">
        <f>MATCH(MIN(R2:R90),R2:R90,0)</f>
        <v>1</v>
      </c>
      <c r="X3" s="1">
        <f t="shared" ref="X3:X66" si="8">Q3+(R3-R4)*$N$25/((R4-R3)^2+(Q4-Q3)^2)^0.5</f>
        <v>19.890691908248773</v>
      </c>
      <c r="Y3" s="1">
        <f t="shared" ref="Y3:Y66" si="9">R3+(Q4-Q3)*$N$25/((R4-R3)^2+(Q4-Q3)^2)^0.5</f>
        <v>-108.09624678799106</v>
      </c>
      <c r="AA3" s="3">
        <v>-97.01</v>
      </c>
      <c r="AB3" s="3">
        <v>-110.47</v>
      </c>
      <c r="AC3" s="1">
        <f>(AB3-$Y$89)^2</f>
        <v>7586.02300428742</v>
      </c>
    </row>
    <row r="4" spans="1:31" x14ac:dyDescent="0.25">
      <c r="A4" s="1">
        <v>1.7270000000000001</v>
      </c>
      <c r="B4" s="3">
        <v>1.24</v>
      </c>
      <c r="D4" s="3">
        <v>3.472</v>
      </c>
      <c r="E4" s="1">
        <v>1.21</v>
      </c>
      <c r="G4" s="3">
        <f t="shared" si="3"/>
        <v>1.7270000000000001</v>
      </c>
      <c r="H4" s="1">
        <f t="shared" si="4"/>
        <v>1.21</v>
      </c>
      <c r="J4" s="3">
        <f t="shared" si="5"/>
        <v>51.21</v>
      </c>
      <c r="L4" s="1">
        <f t="shared" si="6"/>
        <v>50.000459247890916</v>
      </c>
      <c r="O4" s="1">
        <f t="shared" si="0"/>
        <v>1.0781500000000004</v>
      </c>
      <c r="P4" s="1">
        <f t="shared" si="7"/>
        <v>-103.30199999999999</v>
      </c>
      <c r="Q4" s="1">
        <f t="shared" si="1"/>
        <v>20.066749999999999</v>
      </c>
      <c r="R4" s="1">
        <f t="shared" si="2"/>
        <v>-103.96509999999999</v>
      </c>
      <c r="X4" s="1">
        <f t="shared" si="8"/>
        <v>18.726155427481245</v>
      </c>
      <c r="Y4" s="1">
        <f t="shared" si="9"/>
        <v>-107.73376106092512</v>
      </c>
      <c r="AA4" s="3">
        <v>-97.01</v>
      </c>
      <c r="AB4" s="3">
        <v>-101.88</v>
      </c>
      <c r="AC4" s="1">
        <f t="shared" ref="AC4:AC52" si="10">(AB4-$Y$89)^2</f>
        <v>6163.4712711710781</v>
      </c>
      <c r="AE4" s="1" t="s">
        <v>117</v>
      </c>
    </row>
    <row r="5" spans="1:31" x14ac:dyDescent="0.25">
      <c r="A5" s="1">
        <v>2.4820000000000002</v>
      </c>
      <c r="B5" s="3">
        <v>1.9279999999999999</v>
      </c>
      <c r="D5" s="3">
        <v>5.0990000000000002</v>
      </c>
      <c r="E5" s="1">
        <v>1.859</v>
      </c>
      <c r="G5" s="3">
        <f t="shared" si="3"/>
        <v>2.4820000000000002</v>
      </c>
      <c r="H5" s="1">
        <f t="shared" si="4"/>
        <v>1.859</v>
      </c>
      <c r="J5" s="3">
        <f t="shared" si="5"/>
        <v>51.859000000000002</v>
      </c>
      <c r="L5" s="1">
        <f t="shared" si="6"/>
        <v>49.999534497833082</v>
      </c>
      <c r="O5" s="1">
        <f t="shared" si="0"/>
        <v>8.3299999999999486E-3</v>
      </c>
      <c r="P5" s="1">
        <f t="shared" si="7"/>
        <v>-102.58481</v>
      </c>
      <c r="Q5" s="1">
        <f t="shared" si="1"/>
        <v>18.982110000000002</v>
      </c>
      <c r="R5" s="1">
        <f t="shared" si="2"/>
        <v>-103.57926999999999</v>
      </c>
      <c r="U5" s="1">
        <f>INDEX(Q3:Q7,3,1)</f>
        <v>18.982110000000002</v>
      </c>
      <c r="X5" s="1">
        <f t="shared" si="8"/>
        <v>17.563921046419644</v>
      </c>
      <c r="Y5" s="1">
        <f t="shared" si="9"/>
        <v>-107.31942241560321</v>
      </c>
      <c r="AA5" s="3">
        <v>-97.01</v>
      </c>
      <c r="AB5" s="3">
        <v>-97.49</v>
      </c>
      <c r="AC5" s="1">
        <f t="shared" si="10"/>
        <v>5493.4450767146491</v>
      </c>
      <c r="AE5" s="1">
        <f>MIN(AC3:AC52)</f>
        <v>0.20956107439636595</v>
      </c>
    </row>
    <row r="6" spans="1:31" x14ac:dyDescent="0.25">
      <c r="A6" s="1">
        <v>3.1560000000000001</v>
      </c>
      <c r="B6" s="3">
        <v>2.6440000000000001</v>
      </c>
      <c r="D6" s="3">
        <v>6.6440000000000001</v>
      </c>
      <c r="E6" s="1">
        <v>2.5219999999999998</v>
      </c>
      <c r="G6" s="3">
        <f t="shared" si="3"/>
        <v>3.1560000000000001</v>
      </c>
      <c r="H6" s="1">
        <f t="shared" si="4"/>
        <v>2.5219999999999998</v>
      </c>
      <c r="J6" s="3">
        <f t="shared" si="5"/>
        <v>52.521999999999998</v>
      </c>
      <c r="L6" s="1">
        <f t="shared" si="6"/>
        <v>49.999810279640059</v>
      </c>
      <c r="O6" s="1">
        <f t="shared" si="0"/>
        <v>-1.1412399999999989</v>
      </c>
      <c r="P6" s="1">
        <f t="shared" si="7"/>
        <v>-101.8103</v>
      </c>
      <c r="Q6" s="1">
        <f t="shared" si="1"/>
        <v>17.8124</v>
      </c>
      <c r="R6" s="1">
        <f t="shared" si="2"/>
        <v>-103.13574</v>
      </c>
      <c r="U6" s="1" t="s">
        <v>68</v>
      </c>
      <c r="X6" s="1">
        <f t="shared" si="8"/>
        <v>16.34940495103211</v>
      </c>
      <c r="Y6" s="1">
        <f t="shared" si="9"/>
        <v>-106.85859448099914</v>
      </c>
      <c r="AA6" s="3">
        <v>-97.01</v>
      </c>
      <c r="AB6" s="3">
        <v>-93.3</v>
      </c>
      <c r="AC6" s="1">
        <f t="shared" si="10"/>
        <v>4889.8941936229758</v>
      </c>
    </row>
    <row r="7" spans="1:31" x14ac:dyDescent="0.25">
      <c r="A7" s="1">
        <v>3.7440000000000002</v>
      </c>
      <c r="B7" s="3">
        <v>3.3780000000000001</v>
      </c>
      <c r="D7" s="3">
        <v>8.1020000000000003</v>
      </c>
      <c r="E7" s="1">
        <v>3.1869999999999998</v>
      </c>
      <c r="G7" s="3">
        <f t="shared" si="3"/>
        <v>3.7440000000000002</v>
      </c>
      <c r="H7" s="1">
        <f t="shared" si="4"/>
        <v>3.1869999999999998</v>
      </c>
      <c r="J7" s="3">
        <f t="shared" si="5"/>
        <v>53.186999999999998</v>
      </c>
      <c r="L7" s="1">
        <f t="shared" si="6"/>
        <v>49.999286444908392</v>
      </c>
      <c r="O7" s="1">
        <f t="shared" si="0"/>
        <v>-2.3756800000000009</v>
      </c>
      <c r="P7" s="1">
        <f t="shared" si="7"/>
        <v>-100.98428999999999</v>
      </c>
      <c r="Q7" s="1">
        <f t="shared" si="1"/>
        <v>16.551739999999995</v>
      </c>
      <c r="R7" s="1">
        <f t="shared" si="2"/>
        <v>-102.64032999999998</v>
      </c>
      <c r="U7" s="1">
        <f>INDEX(X2:X89,MATCH(MIN(Y2:Y89),Y2:Y89,0))</f>
        <v>21.055084223501833</v>
      </c>
      <c r="X7" s="1">
        <f t="shared" si="8"/>
        <v>15.090721767869381</v>
      </c>
      <c r="Y7" s="1">
        <f t="shared" si="9"/>
        <v>-106.36396071818108</v>
      </c>
      <c r="AA7" s="3">
        <v>-98.78</v>
      </c>
      <c r="AB7" s="3">
        <v>-91.19</v>
      </c>
      <c r="AC7" s="1">
        <f t="shared" si="10"/>
        <v>4599.2510687247805</v>
      </c>
    </row>
    <row r="8" spans="1:31" x14ac:dyDescent="0.25">
      <c r="A8" s="1">
        <v>4.2450000000000001</v>
      </c>
      <c r="B8" s="3">
        <v>4.1159999999999997</v>
      </c>
      <c r="D8" s="3">
        <v>9.4710000000000001</v>
      </c>
      <c r="E8" s="1">
        <v>3.8420000000000001</v>
      </c>
      <c r="G8" s="3">
        <f t="shared" si="3"/>
        <v>4.2450000000000001</v>
      </c>
      <c r="H8" s="1">
        <f t="shared" si="4"/>
        <v>3.8420000000000001</v>
      </c>
      <c r="J8" s="3">
        <f t="shared" si="5"/>
        <v>53.841999999999999</v>
      </c>
      <c r="L8" s="1">
        <f t="shared" si="6"/>
        <v>49.999861519808235</v>
      </c>
      <c r="O8" s="1">
        <f t="shared" si="0"/>
        <v>-3.6937799999999985</v>
      </c>
      <c r="P8" s="1">
        <f t="shared" si="7"/>
        <v>-100.12489999999998</v>
      </c>
      <c r="Q8" s="1">
        <f t="shared" si="1"/>
        <v>15.202100000000002</v>
      </c>
      <c r="R8" s="1">
        <f t="shared" si="2"/>
        <v>-102.11077999999999</v>
      </c>
      <c r="X8" s="1">
        <f t="shared" si="8"/>
        <v>13.765547537952344</v>
      </c>
      <c r="Y8" s="1">
        <f t="shared" si="9"/>
        <v>-105.84391769151162</v>
      </c>
      <c r="AA8" s="3">
        <v>-100.86</v>
      </c>
      <c r="AB8" s="3">
        <v>-89.45</v>
      </c>
      <c r="AC8" s="1">
        <f t="shared" si="10"/>
        <v>4366.272799851391</v>
      </c>
      <c r="AE8" s="1" t="s">
        <v>114</v>
      </c>
    </row>
    <row r="9" spans="1:31" x14ac:dyDescent="0.25">
      <c r="A9" s="1">
        <v>4.657</v>
      </c>
      <c r="B9" s="3">
        <v>4.8479999999999999</v>
      </c>
      <c r="D9" s="3">
        <v>10.75</v>
      </c>
      <c r="E9" s="1">
        <v>4.476</v>
      </c>
      <c r="G9" s="3">
        <f t="shared" si="3"/>
        <v>4.657</v>
      </c>
      <c r="H9" s="1">
        <f t="shared" si="4"/>
        <v>4.476</v>
      </c>
      <c r="J9" s="3">
        <f t="shared" si="5"/>
        <v>54.475999999999999</v>
      </c>
      <c r="L9" s="1">
        <f t="shared" si="6"/>
        <v>50.000630326026887</v>
      </c>
      <c r="O9" s="1">
        <f t="shared" si="0"/>
        <v>-5.0996899999999989</v>
      </c>
      <c r="P9" s="1">
        <f t="shared" si="7"/>
        <v>-99.240099999999984</v>
      </c>
      <c r="Q9" s="1">
        <f t="shared" si="1"/>
        <v>13.758950000000002</v>
      </c>
      <c r="R9" s="1">
        <f t="shared" si="2"/>
        <v>-101.55543999999999</v>
      </c>
      <c r="U9" s="1" t="s">
        <v>69</v>
      </c>
      <c r="V9" s="1" t="s">
        <v>37</v>
      </c>
      <c r="X9" s="1">
        <f t="shared" si="8"/>
        <v>12.353424626040207</v>
      </c>
      <c r="Y9" s="1">
        <f t="shared" si="9"/>
        <v>-105.30036969535546</v>
      </c>
      <c r="AA9" s="3">
        <v>-102.93</v>
      </c>
      <c r="AB9" s="3">
        <v>-87.71</v>
      </c>
      <c r="AC9" s="1">
        <f t="shared" si="10"/>
        <v>4139.3497309779987</v>
      </c>
      <c r="AE9" s="1">
        <f>INDEX(AA3:AA52,MATCH(MIN(AC2:AC52),AC3:AC52,0))</f>
        <v>-160.34</v>
      </c>
    </row>
    <row r="10" spans="1:31" ht="15" x14ac:dyDescent="0.25">
      <c r="A10" s="1">
        <v>4.9820000000000002</v>
      </c>
      <c r="B10" s="3">
        <v>5.5650000000000004</v>
      </c>
      <c r="D10" s="3">
        <v>11.941000000000001</v>
      </c>
      <c r="E10" s="1">
        <v>5.0780000000000003</v>
      </c>
      <c r="G10" s="3">
        <f t="shared" si="3"/>
        <v>4.9820000000000002</v>
      </c>
      <c r="H10" s="1">
        <f t="shared" si="4"/>
        <v>5.0780000000000003</v>
      </c>
      <c r="J10" s="3">
        <f t="shared" si="5"/>
        <v>55.078000000000003</v>
      </c>
      <c r="L10" s="1">
        <f t="shared" si="6"/>
        <v>49.999648498764479</v>
      </c>
      <c r="O10" s="1">
        <f t="shared" si="0"/>
        <v>-6.5915299999999988</v>
      </c>
      <c r="P10" s="1">
        <f t="shared" si="7"/>
        <v>-98.334710000000015</v>
      </c>
      <c r="Q10" s="1">
        <f t="shared" si="1"/>
        <v>12.223410000000001</v>
      </c>
      <c r="R10" s="1">
        <f t="shared" si="2"/>
        <v>-100.97913000000001</v>
      </c>
      <c r="T10" s="1" t="s">
        <v>70</v>
      </c>
      <c r="U10" s="1">
        <v>872</v>
      </c>
      <c r="V10" s="4">
        <f>'Sockelhöhe DE'!B5</f>
        <v>900</v>
      </c>
      <c r="X10" s="1">
        <f t="shared" si="8"/>
        <v>10.876110761134155</v>
      </c>
      <c r="Y10" s="1">
        <f t="shared" si="9"/>
        <v>-104.74539934259244</v>
      </c>
      <c r="AA10" s="3">
        <v>-104.99</v>
      </c>
      <c r="AB10" s="3">
        <v>-85.98</v>
      </c>
      <c r="AC10" s="1">
        <f t="shared" si="10"/>
        <v>3919.7339176728447</v>
      </c>
      <c r="AE10" s="1" t="s">
        <v>115</v>
      </c>
    </row>
    <row r="11" spans="1:31" ht="15" x14ac:dyDescent="0.25">
      <c r="A11" s="1">
        <v>5.2240000000000002</v>
      </c>
      <c r="B11" s="3">
        <v>6.2560000000000002</v>
      </c>
      <c r="D11" s="3">
        <v>13.045999999999999</v>
      </c>
      <c r="E11" s="1">
        <v>5.641</v>
      </c>
      <c r="G11" s="3">
        <f t="shared" si="3"/>
        <v>5.2240000000000002</v>
      </c>
      <c r="H11" s="1">
        <f t="shared" si="4"/>
        <v>5.641</v>
      </c>
      <c r="J11" s="3">
        <f t="shared" si="5"/>
        <v>55.640999999999998</v>
      </c>
      <c r="L11" s="1">
        <f t="shared" si="6"/>
        <v>50.000619086167326</v>
      </c>
      <c r="O11" s="1">
        <f t="shared" si="0"/>
        <v>-8.1608799999999952</v>
      </c>
      <c r="P11" s="1">
        <f t="shared" si="7"/>
        <v>-97.427969999999988</v>
      </c>
      <c r="Q11" s="1">
        <f t="shared" si="1"/>
        <v>10.605420000000002</v>
      </c>
      <c r="R11" s="1">
        <f t="shared" si="2"/>
        <v>-100.40033</v>
      </c>
      <c r="T11" s="1" t="s">
        <v>71</v>
      </c>
      <c r="U11" s="1">
        <v>50</v>
      </c>
      <c r="V11" s="4">
        <f>'Sockelhöhe DE'!B6</f>
        <v>19</v>
      </c>
      <c r="X11" s="1">
        <f t="shared" si="8"/>
        <v>9.3033209117161952</v>
      </c>
      <c r="Y11" s="1">
        <f t="shared" si="9"/>
        <v>-104.18246404895839</v>
      </c>
      <c r="AA11" s="3">
        <v>-107.05</v>
      </c>
      <c r="AB11" s="3">
        <v>-84.26</v>
      </c>
      <c r="AC11" s="1">
        <f t="shared" si="10"/>
        <v>3707.3215599359287</v>
      </c>
      <c r="AE11" s="1">
        <f>INDEX(AB3:AB52,MATCH(MIN(AC2:AC52),AC3:AC52,0))</f>
        <v>-23.83</v>
      </c>
    </row>
    <row r="12" spans="1:31" ht="15" x14ac:dyDescent="0.25">
      <c r="A12" s="1">
        <v>5.3869999999999996</v>
      </c>
      <c r="B12" s="3">
        <v>6.9160000000000004</v>
      </c>
      <c r="D12" s="3">
        <v>14.069000000000001</v>
      </c>
      <c r="E12" s="1">
        <v>6.1559999999999997</v>
      </c>
      <c r="G12" s="3">
        <f t="shared" si="3"/>
        <v>5.3869999999999996</v>
      </c>
      <c r="H12" s="1">
        <f t="shared" si="4"/>
        <v>6.1559999999999997</v>
      </c>
      <c r="J12" s="3">
        <f t="shared" si="5"/>
        <v>56.155999999999999</v>
      </c>
      <c r="L12" s="1">
        <f t="shared" si="6"/>
        <v>49.999547237950061</v>
      </c>
      <c r="O12" s="1">
        <f t="shared" si="0"/>
        <v>-9.8039800000000028</v>
      </c>
      <c r="P12" s="1">
        <f t="shared" si="7"/>
        <v>-96.516519999999986</v>
      </c>
      <c r="Q12" s="1">
        <f t="shared" si="1"/>
        <v>8.9072199999999953</v>
      </c>
      <c r="R12" s="1">
        <f t="shared" si="2"/>
        <v>-99.815679999999986</v>
      </c>
      <c r="T12" s="1" t="s">
        <v>72</v>
      </c>
      <c r="U12" s="1">
        <v>756</v>
      </c>
      <c r="V12" s="4">
        <f>'Sockelhöhe DE'!B7</f>
        <v>750</v>
      </c>
      <c r="X12" s="1">
        <f t="shared" si="8"/>
        <v>7.6796618651203739</v>
      </c>
      <c r="Y12" s="1">
        <f t="shared" si="9"/>
        <v>-103.62266056542067</v>
      </c>
      <c r="AA12" s="3">
        <v>-109.1</v>
      </c>
      <c r="AB12" s="3">
        <v>-82.53</v>
      </c>
      <c r="AC12" s="1">
        <f t="shared" si="10"/>
        <v>3499.6427466307746</v>
      </c>
    </row>
    <row r="13" spans="1:31" ht="15" x14ac:dyDescent="0.25">
      <c r="A13" s="1">
        <v>5.4740000000000002</v>
      </c>
      <c r="B13" s="3">
        <v>7.5369999999999999</v>
      </c>
      <c r="D13" s="3">
        <v>15.015000000000001</v>
      </c>
      <c r="E13" s="1">
        <v>6.6189999999999998</v>
      </c>
      <c r="G13" s="3">
        <f t="shared" si="3"/>
        <v>5.4740000000000002</v>
      </c>
      <c r="H13" s="1">
        <f t="shared" si="4"/>
        <v>6.6189999999999998</v>
      </c>
      <c r="J13" s="3">
        <f t="shared" si="5"/>
        <v>56.619</v>
      </c>
      <c r="L13" s="1">
        <f t="shared" si="6"/>
        <v>50.000734044611789</v>
      </c>
      <c r="N13" s="1" t="s">
        <v>129</v>
      </c>
      <c r="O13" s="1">
        <f t="shared" si="0"/>
        <v>-11.52177</v>
      </c>
      <c r="P13" s="1">
        <f t="shared" si="7"/>
        <v>-95.616839999999996</v>
      </c>
      <c r="Q13" s="1">
        <f t="shared" si="1"/>
        <v>7.1293900000000008</v>
      </c>
      <c r="R13" s="1">
        <f t="shared" si="2"/>
        <v>-99.242419999999996</v>
      </c>
      <c r="T13" s="1" t="s">
        <v>73</v>
      </c>
      <c r="U13" s="1">
        <v>110</v>
      </c>
      <c r="V13" s="4">
        <f>'Sockelhöhe DE'!B8</f>
        <v>144</v>
      </c>
      <c r="X13" s="1">
        <f t="shared" si="8"/>
        <v>5.953783255729042</v>
      </c>
      <c r="Y13" s="1">
        <f t="shared" si="9"/>
        <v>-103.06576261907361</v>
      </c>
      <c r="AA13" s="3">
        <v>-111.15</v>
      </c>
      <c r="AB13" s="3">
        <v>-80.819999999999993</v>
      </c>
      <c r="AC13" s="1">
        <f t="shared" si="10"/>
        <v>3300.2472444620953</v>
      </c>
    </row>
    <row r="14" spans="1:31" ht="15" x14ac:dyDescent="0.25">
      <c r="A14" s="1">
        <v>5.492</v>
      </c>
      <c r="B14" s="3">
        <v>8.1170000000000009</v>
      </c>
      <c r="D14" s="3">
        <v>15.888</v>
      </c>
      <c r="E14" s="1">
        <v>7.0250000000000004</v>
      </c>
      <c r="G14" s="3">
        <f t="shared" si="3"/>
        <v>5.492</v>
      </c>
      <c r="H14" s="1">
        <f t="shared" si="4"/>
        <v>7.0250000000000004</v>
      </c>
      <c r="J14" s="3">
        <f t="shared" si="5"/>
        <v>57.024999999999999</v>
      </c>
      <c r="L14" s="1">
        <f t="shared" si="6"/>
        <v>50.000692795200351</v>
      </c>
      <c r="N14" s="1" t="s">
        <v>74</v>
      </c>
      <c r="O14" s="1">
        <f t="shared" si="0"/>
        <v>-13.301160000000001</v>
      </c>
      <c r="P14" s="1">
        <f t="shared" si="7"/>
        <v>-94.72448</v>
      </c>
      <c r="Q14" s="1">
        <f t="shared" si="1"/>
        <v>5.2838799999999999</v>
      </c>
      <c r="R14" s="1">
        <f t="shared" si="2"/>
        <v>-98.674959999999999</v>
      </c>
      <c r="T14" s="1" t="s">
        <v>75</v>
      </c>
      <c r="U14" s="1">
        <v>60</v>
      </c>
      <c r="V14" s="4">
        <f>'Sockelhöhe DE'!B9</f>
        <v>30</v>
      </c>
      <c r="X14" s="1">
        <f t="shared" si="8"/>
        <v>4.1649295435231721</v>
      </c>
      <c r="Y14" s="1">
        <f t="shared" si="9"/>
        <v>-102.51526596124192</v>
      </c>
      <c r="AA14" s="3">
        <v>-113.19</v>
      </c>
      <c r="AB14" s="3">
        <v>-79.099999999999994</v>
      </c>
      <c r="AC14" s="1">
        <f t="shared" si="10"/>
        <v>3105.5852867251797</v>
      </c>
    </row>
    <row r="15" spans="1:31" ht="15" x14ac:dyDescent="0.25">
      <c r="A15" s="1">
        <v>5.4470000000000001</v>
      </c>
      <c r="B15" s="3">
        <v>8.6519999999999992</v>
      </c>
      <c r="D15" s="3">
        <v>16.693999999999999</v>
      </c>
      <c r="E15" s="1">
        <v>7.3710000000000004</v>
      </c>
      <c r="G15" s="3">
        <f t="shared" si="3"/>
        <v>5.4470000000000001</v>
      </c>
      <c r="H15" s="1">
        <f t="shared" si="4"/>
        <v>7.3710000000000004</v>
      </c>
      <c r="J15" s="3">
        <f t="shared" si="5"/>
        <v>57.371000000000002</v>
      </c>
      <c r="L15" s="1">
        <f t="shared" si="6"/>
        <v>50.00035969870617</v>
      </c>
      <c r="M15" s="8"/>
      <c r="N15" s="8">
        <f>3/50</f>
        <v>0.06</v>
      </c>
      <c r="O15" s="1">
        <f t="shared" si="0"/>
        <v>-15.136089999999999</v>
      </c>
      <c r="P15" s="1">
        <f t="shared" si="7"/>
        <v>-93.845529999999997</v>
      </c>
      <c r="Q15" s="1">
        <f t="shared" si="1"/>
        <v>3.3771300000000011</v>
      </c>
      <c r="R15" s="1">
        <f t="shared" si="2"/>
        <v>-98.119389999999996</v>
      </c>
      <c r="T15" s="1" t="s">
        <v>76</v>
      </c>
      <c r="U15" s="1">
        <v>88</v>
      </c>
      <c r="V15" s="1">
        <f>V10-6-645.5+U22</f>
        <v>149.08165768389807</v>
      </c>
      <c r="W15" s="9">
        <f>V10-6-645.5+T2</f>
        <v>140.11321029957566</v>
      </c>
      <c r="X15" s="1">
        <f t="shared" si="8"/>
        <v>2.3173180379368317</v>
      </c>
      <c r="Y15" s="1">
        <f t="shared" si="9"/>
        <v>-101.97643532058774</v>
      </c>
      <c r="AA15" s="3">
        <v>-115.24</v>
      </c>
      <c r="AB15" s="3">
        <v>-77.38</v>
      </c>
      <c r="AC15" s="1">
        <f t="shared" si="10"/>
        <v>2916.8401289882636</v>
      </c>
    </row>
    <row r="16" spans="1:31" x14ac:dyDescent="0.25">
      <c r="A16" s="1">
        <v>5.343</v>
      </c>
      <c r="B16" s="3">
        <v>9.14</v>
      </c>
      <c r="D16" s="3">
        <v>17.439</v>
      </c>
      <c r="E16" s="1">
        <v>7.6550000000000002</v>
      </c>
      <c r="G16" s="3">
        <f t="shared" si="3"/>
        <v>5.343</v>
      </c>
      <c r="H16" s="1">
        <f t="shared" si="4"/>
        <v>7.6550000000000002</v>
      </c>
      <c r="J16" s="3">
        <f t="shared" si="5"/>
        <v>57.655000000000001</v>
      </c>
      <c r="L16" s="1">
        <f t="shared" si="6"/>
        <v>50.00018440965993</v>
      </c>
      <c r="N16" s="1" t="s">
        <v>77</v>
      </c>
      <c r="O16" s="1">
        <f t="shared" si="0"/>
        <v>-17.026739999999997</v>
      </c>
      <c r="P16" s="1">
        <f t="shared" si="7"/>
        <v>-92.982109999999992</v>
      </c>
      <c r="Q16" s="1">
        <f t="shared" si="1"/>
        <v>1.4089600000000004</v>
      </c>
      <c r="R16" s="1">
        <f t="shared" si="2"/>
        <v>-97.578589999999991</v>
      </c>
      <c r="V16" s="1" t="s">
        <v>78</v>
      </c>
      <c r="W16" s="1" t="s">
        <v>79</v>
      </c>
      <c r="X16" s="1">
        <f t="shared" si="8"/>
        <v>0.40262611330974241</v>
      </c>
      <c r="Y16" s="1">
        <f t="shared" si="9"/>
        <v>-101.44993241684959</v>
      </c>
      <c r="AA16" s="3">
        <v>-117.28</v>
      </c>
      <c r="AB16" s="3">
        <v>-75.67</v>
      </c>
      <c r="AC16" s="1">
        <f t="shared" si="10"/>
        <v>2735.0576268195864</v>
      </c>
    </row>
    <row r="17" spans="1:29" x14ac:dyDescent="0.25">
      <c r="A17" s="1">
        <v>5.1859999999999999</v>
      </c>
      <c r="B17" s="3">
        <v>9.5809999999999995</v>
      </c>
      <c r="D17" s="3">
        <v>18.126999999999999</v>
      </c>
      <c r="E17" s="1">
        <v>7.8780000000000001</v>
      </c>
      <c r="G17" s="3">
        <f t="shared" si="3"/>
        <v>5.1859999999999999</v>
      </c>
      <c r="H17" s="1">
        <f t="shared" si="4"/>
        <v>7.8780000000000001</v>
      </c>
      <c r="J17" s="3">
        <f t="shared" si="5"/>
        <v>57.878</v>
      </c>
      <c r="L17" s="1">
        <f t="shared" si="6"/>
        <v>50.000696895143371</v>
      </c>
      <c r="N17" s="1">
        <f>(V12-645.5)/50</f>
        <v>2.09</v>
      </c>
      <c r="O17" s="1">
        <f t="shared" si="0"/>
        <v>-18.962869999999995</v>
      </c>
      <c r="P17" s="1">
        <f t="shared" si="7"/>
        <v>-92.136189999999985</v>
      </c>
      <c r="Q17" s="1">
        <f t="shared" si="1"/>
        <v>-0.6100099999999955</v>
      </c>
      <c r="R17" s="1">
        <f t="shared" si="2"/>
        <v>-97.053769999999986</v>
      </c>
      <c r="X17" s="1">
        <f t="shared" si="8"/>
        <v>-1.5741507076204559</v>
      </c>
      <c r="Y17" s="1">
        <f t="shared" si="9"/>
        <v>-100.93583551927051</v>
      </c>
      <c r="AA17" s="3">
        <v>-119.33</v>
      </c>
      <c r="AB17" s="3">
        <v>-73.95</v>
      </c>
      <c r="AC17" s="1">
        <f t="shared" si="10"/>
        <v>2558.1116690826702</v>
      </c>
    </row>
    <row r="18" spans="1:29" x14ac:dyDescent="0.25">
      <c r="A18" s="1">
        <v>4.9809999999999999</v>
      </c>
      <c r="B18" s="3">
        <v>9.9749999999999996</v>
      </c>
      <c r="D18" s="3">
        <v>18.763000000000002</v>
      </c>
      <c r="E18" s="1">
        <v>8.0380000000000003</v>
      </c>
      <c r="G18" s="3">
        <f t="shared" si="3"/>
        <v>4.9809999999999999</v>
      </c>
      <c r="H18" s="1">
        <f t="shared" si="4"/>
        <v>8.0380000000000003</v>
      </c>
      <c r="J18" s="3">
        <f t="shared" si="5"/>
        <v>58.037999999999997</v>
      </c>
      <c r="L18" s="1">
        <f t="shared" si="6"/>
        <v>49.999954929979687</v>
      </c>
      <c r="O18" s="1">
        <f t="shared" si="0"/>
        <v>-20.939600000000002</v>
      </c>
      <c r="P18" s="1">
        <f t="shared" si="7"/>
        <v>-91.303589999999986</v>
      </c>
      <c r="Q18" s="1">
        <f t="shared" si="1"/>
        <v>-2.6756600000000006</v>
      </c>
      <c r="R18" s="1">
        <f t="shared" si="2"/>
        <v>-96.540749999999974</v>
      </c>
      <c r="T18" s="1" t="s">
        <v>80</v>
      </c>
      <c r="W18" s="1">
        <f>(V10)-6-645.5+T2</f>
        <v>140.11321029957566</v>
      </c>
      <c r="X18" s="1">
        <f t="shared" si="8"/>
        <v>-3.5907980770984937</v>
      </c>
      <c r="Y18" s="1">
        <f t="shared" si="9"/>
        <v>-100.43465835791551</v>
      </c>
      <c r="AA18" s="3">
        <v>-121.37</v>
      </c>
      <c r="AB18" s="3">
        <v>-72.23</v>
      </c>
      <c r="AC18" s="1">
        <f t="shared" si="10"/>
        <v>2387.0825113457545</v>
      </c>
    </row>
    <row r="19" spans="1:29" x14ac:dyDescent="0.25">
      <c r="A19" s="1">
        <v>4.7329999999999997</v>
      </c>
      <c r="B19" s="3">
        <v>10.321999999999999</v>
      </c>
      <c r="D19" s="3">
        <v>19.352</v>
      </c>
      <c r="E19" s="1">
        <v>8.1379999999999999</v>
      </c>
      <c r="G19" s="3">
        <f t="shared" si="3"/>
        <v>4.7329999999999997</v>
      </c>
      <c r="H19" s="1">
        <f t="shared" si="4"/>
        <v>8.1379999999999999</v>
      </c>
      <c r="J19" s="3">
        <f t="shared" si="5"/>
        <v>58.137999999999998</v>
      </c>
      <c r="L19" s="1">
        <f t="shared" si="6"/>
        <v>50.000850162772238</v>
      </c>
      <c r="N19" s="1" t="s">
        <v>81</v>
      </c>
      <c r="O19" s="1">
        <f t="shared" si="0"/>
        <v>-22.951749999999997</v>
      </c>
      <c r="P19" s="1">
        <f t="shared" si="7"/>
        <v>-90.490579999999994</v>
      </c>
      <c r="Q19" s="1">
        <f t="shared" si="1"/>
        <v>-4.7816699999999983</v>
      </c>
      <c r="R19" s="1">
        <f t="shared" si="2"/>
        <v>-96.0458</v>
      </c>
      <c r="T19" s="1">
        <f>V11+3-V14</f>
        <v>-8</v>
      </c>
      <c r="X19" s="1">
        <f t="shared" si="8"/>
        <v>-5.6679166721502856</v>
      </c>
      <c r="Y19" s="1">
        <f t="shared" si="9"/>
        <v>-99.946385447865808</v>
      </c>
      <c r="AA19" s="3">
        <v>-123.42</v>
      </c>
      <c r="AB19" s="3">
        <v>-70.510000000000005</v>
      </c>
      <c r="AC19" s="1">
        <f t="shared" si="10"/>
        <v>2221.9701536088387</v>
      </c>
    </row>
    <row r="20" spans="1:29" x14ac:dyDescent="0.25">
      <c r="A20" s="1">
        <v>4.4459999999999997</v>
      </c>
      <c r="B20" s="3">
        <v>10.625</v>
      </c>
      <c r="D20" s="3">
        <v>19.896999999999998</v>
      </c>
      <c r="E20" s="1">
        <v>8.1780000000000008</v>
      </c>
      <c r="G20" s="3">
        <f t="shared" si="3"/>
        <v>4.4459999999999997</v>
      </c>
      <c r="H20" s="1">
        <f t="shared" si="4"/>
        <v>8.1780000000000008</v>
      </c>
      <c r="J20" s="3">
        <f t="shared" si="5"/>
        <v>58.177999999999997</v>
      </c>
      <c r="L20" s="1">
        <f t="shared" si="6"/>
        <v>50.00021209955014</v>
      </c>
      <c r="M20" s="8"/>
      <c r="N20" s="8">
        <f>(V11+3)/50</f>
        <v>0.44</v>
      </c>
      <c r="O20" s="1">
        <f t="shared" si="0"/>
        <v>-24.993409999999997</v>
      </c>
      <c r="P20" s="1">
        <f t="shared" si="7"/>
        <v>-89.687829999999991</v>
      </c>
      <c r="Q20" s="1">
        <f t="shared" si="1"/>
        <v>-6.9232699999999952</v>
      </c>
      <c r="R20" s="1">
        <f t="shared" si="2"/>
        <v>-95.559209999999993</v>
      </c>
      <c r="X20" s="1">
        <f t="shared" si="8"/>
        <v>-7.7764702565778085</v>
      </c>
      <c r="Y20" s="1">
        <f t="shared" si="9"/>
        <v>-99.467156944646959</v>
      </c>
      <c r="AA20" s="3">
        <v>-125.48</v>
      </c>
      <c r="AB20" s="3">
        <v>-68.790000000000006</v>
      </c>
      <c r="AC20" s="1">
        <f t="shared" si="10"/>
        <v>2062.7745958719224</v>
      </c>
    </row>
    <row r="21" spans="1:29" s="2" customFormat="1" x14ac:dyDescent="0.25">
      <c r="A21" s="2">
        <v>4.125</v>
      </c>
      <c r="B21" s="3">
        <v>10.884</v>
      </c>
      <c r="D21" s="3">
        <v>20.402999999999999</v>
      </c>
      <c r="E21" s="2">
        <v>8.16</v>
      </c>
      <c r="G21" s="3">
        <f t="shared" si="3"/>
        <v>4.125</v>
      </c>
      <c r="H21" s="2">
        <f t="shared" si="4"/>
        <v>8.16</v>
      </c>
      <c r="J21" s="3">
        <f t="shared" si="5"/>
        <v>58.16</v>
      </c>
      <c r="L21" s="2">
        <f t="shared" si="6"/>
        <v>49.999934599957228</v>
      </c>
      <c r="N21" s="2" t="s">
        <v>82</v>
      </c>
      <c r="O21" s="1">
        <f t="shared" si="0"/>
        <v>-27.059459999999994</v>
      </c>
      <c r="P21" s="1">
        <f t="shared" si="7"/>
        <v>-88.899519999999981</v>
      </c>
      <c r="Q21" s="1">
        <f t="shared" si="1"/>
        <v>-9.0945799999999934</v>
      </c>
      <c r="R21" s="1">
        <f t="shared" si="2"/>
        <v>-95.085159999999973</v>
      </c>
      <c r="T21" s="2" t="s">
        <v>83</v>
      </c>
      <c r="X21" s="1">
        <f t="shared" si="8"/>
        <v>-9.9177161936081646</v>
      </c>
      <c r="Y21" s="1">
        <f t="shared" si="9"/>
        <v>-98.999549710640991</v>
      </c>
      <c r="AA21" s="3">
        <v>-127.54</v>
      </c>
      <c r="AB21" s="3">
        <v>-67.05</v>
      </c>
      <c r="AC21" s="1">
        <f t="shared" si="10"/>
        <v>1907.74832699853</v>
      </c>
    </row>
    <row r="22" spans="1:29" x14ac:dyDescent="0.25">
      <c r="A22" s="1">
        <v>3.7709999999999999</v>
      </c>
      <c r="B22" s="3">
        <v>11.101000000000001</v>
      </c>
      <c r="D22" s="3">
        <v>20.872</v>
      </c>
      <c r="E22" s="1">
        <v>8.0860000000000003</v>
      </c>
      <c r="G22" s="3">
        <f t="shared" si="3"/>
        <v>3.7709999999999999</v>
      </c>
      <c r="H22" s="1">
        <f t="shared" si="4"/>
        <v>8.0860000000000003</v>
      </c>
      <c r="J22" s="3">
        <f t="shared" si="5"/>
        <v>58.085999999999999</v>
      </c>
      <c r="L22" s="1">
        <f t="shared" si="6"/>
        <v>50.000344258814856</v>
      </c>
      <c r="N22" s="1">
        <f>(V12-645.5)/50</f>
        <v>2.09</v>
      </c>
      <c r="O22" s="1">
        <f t="shared" si="0"/>
        <v>-29.150989999999993</v>
      </c>
      <c r="P22" s="1">
        <f t="shared" si="7"/>
        <v>-88.123709999999988</v>
      </c>
      <c r="Q22" s="1">
        <f t="shared" si="1"/>
        <v>-11.296689999999991</v>
      </c>
      <c r="R22" s="1">
        <f t="shared" si="2"/>
        <v>-94.622089999999986</v>
      </c>
      <c r="T22" s="1" t="e">
        <f ca="1">PROGNOSE(T19,OFFSET(Y2:Y89,MATCH(T19,X2:X89,-1)-1,0,2),
 OFFSET(X2:X89,MATCH(T19,X2:X89,-1)-1,0,2))</f>
        <v>#NAME?</v>
      </c>
      <c r="U22" s="1">
        <f>W26+(W28-W26)*(T19-V26)/(V28-V26)</f>
        <v>-99.418342316101914</v>
      </c>
      <c r="X22" s="1">
        <f t="shared" si="8"/>
        <v>-12.10050951787969</v>
      </c>
      <c r="Y22" s="1">
        <f t="shared" si="9"/>
        <v>-98.540491993501377</v>
      </c>
      <c r="AA22" s="3">
        <v>-129.62</v>
      </c>
      <c r="AB22" s="3">
        <v>-65.319999999999993</v>
      </c>
      <c r="AC22" s="1">
        <f t="shared" si="10"/>
        <v>1759.6161136933758</v>
      </c>
    </row>
    <row r="23" spans="1:29" x14ac:dyDescent="0.25">
      <c r="A23" s="1">
        <v>3.39</v>
      </c>
      <c r="B23" s="3">
        <v>11.279</v>
      </c>
      <c r="D23" s="3">
        <v>21.308</v>
      </c>
      <c r="E23" s="1">
        <v>7.9589999999999996</v>
      </c>
      <c r="G23" s="3">
        <f t="shared" si="3"/>
        <v>3.39</v>
      </c>
      <c r="H23" s="1">
        <f t="shared" si="4"/>
        <v>7.9589999999999996</v>
      </c>
      <c r="J23" s="3">
        <f t="shared" si="5"/>
        <v>57.959000000000003</v>
      </c>
      <c r="L23" s="1">
        <f t="shared" si="6"/>
        <v>50.000771234051989</v>
      </c>
      <c r="O23" s="1">
        <f t="shared" si="0"/>
        <v>-31.257819999999999</v>
      </c>
      <c r="P23" s="1">
        <f t="shared" si="7"/>
        <v>-87.357280000000017</v>
      </c>
      <c r="Q23" s="1">
        <f t="shared" si="1"/>
        <v>-13.519419999999993</v>
      </c>
      <c r="R23" s="1">
        <f t="shared" si="2"/>
        <v>-94.166120000000006</v>
      </c>
      <c r="X23" s="1">
        <f t="shared" si="8"/>
        <v>-14.309835847143367</v>
      </c>
      <c r="Y23" s="1">
        <f t="shared" si="9"/>
        <v>-98.087247744486874</v>
      </c>
      <c r="AA23" s="3">
        <v>-131.11000000000001</v>
      </c>
      <c r="AB23" s="3">
        <v>-63.22</v>
      </c>
      <c r="AC23" s="1">
        <f t="shared" si="10"/>
        <v>1587.8454443634207</v>
      </c>
    </row>
    <row r="24" spans="1:29" x14ac:dyDescent="0.25">
      <c r="A24" s="1">
        <v>2.9830000000000001</v>
      </c>
      <c r="B24" s="3">
        <v>11.42</v>
      </c>
      <c r="D24" s="3">
        <v>21.713000000000001</v>
      </c>
      <c r="E24" s="1">
        <v>7.78</v>
      </c>
      <c r="G24" s="3">
        <f t="shared" si="3"/>
        <v>2.9830000000000001</v>
      </c>
      <c r="H24" s="1">
        <f t="shared" si="4"/>
        <v>7.78</v>
      </c>
      <c r="J24" s="3">
        <f t="shared" si="5"/>
        <v>57.78</v>
      </c>
      <c r="L24" s="1">
        <f t="shared" si="6"/>
        <v>50.000624996093798</v>
      </c>
      <c r="N24" s="1" t="s">
        <v>84</v>
      </c>
      <c r="O24" s="1">
        <f t="shared" si="0"/>
        <v>-33.381099999999996</v>
      </c>
      <c r="P24" s="1">
        <f t="shared" si="7"/>
        <v>-86.596199999999996</v>
      </c>
      <c r="Q24" s="1">
        <f t="shared" si="1"/>
        <v>-15.764299999999999</v>
      </c>
      <c r="R24" s="1">
        <f t="shared" si="2"/>
        <v>-93.7136</v>
      </c>
      <c r="T24" s="1" t="s">
        <v>85</v>
      </c>
      <c r="X24" s="1">
        <f t="shared" si="8"/>
        <v>-16.543869746716297</v>
      </c>
      <c r="Y24" s="1">
        <f t="shared" si="9"/>
        <v>-97.636898485968743</v>
      </c>
      <c r="AA24" s="3">
        <v>-133.19</v>
      </c>
      <c r="AB24" s="3">
        <v>-61.47</v>
      </c>
      <c r="AC24" s="1">
        <f t="shared" si="10"/>
        <v>1451.440719921791</v>
      </c>
    </row>
    <row r="25" spans="1:29" ht="15" x14ac:dyDescent="0.25">
      <c r="A25" s="1">
        <v>2.552</v>
      </c>
      <c r="B25" s="3">
        <v>11.526999999999999</v>
      </c>
      <c r="D25" s="3">
        <v>22.088999999999999</v>
      </c>
      <c r="E25" s="1">
        <v>7.5529999999999999</v>
      </c>
      <c r="G25" s="3">
        <f t="shared" si="3"/>
        <v>2.552</v>
      </c>
      <c r="H25" s="1">
        <f t="shared" si="4"/>
        <v>7.5529999999999999</v>
      </c>
      <c r="J25" s="3">
        <f t="shared" si="5"/>
        <v>57.552999999999997</v>
      </c>
      <c r="L25" s="1">
        <f t="shared" si="6"/>
        <v>50.000870442423292</v>
      </c>
      <c r="N25" s="4">
        <v>4</v>
      </c>
      <c r="O25" s="1">
        <f t="shared" si="0"/>
        <v>-35.518769999999989</v>
      </c>
      <c r="P25" s="1">
        <f t="shared" si="7"/>
        <v>-85.839559999999977</v>
      </c>
      <c r="Q25" s="1">
        <f t="shared" si="1"/>
        <v>-18.028889999999993</v>
      </c>
      <c r="R25" s="1">
        <f t="shared" si="2"/>
        <v>-93.263619999999989</v>
      </c>
      <c r="T25" s="1" t="s">
        <v>86</v>
      </c>
      <c r="V25" s="1" t="s">
        <v>87</v>
      </c>
      <c r="W25" s="1" t="s">
        <v>88</v>
      </c>
      <c r="X25" s="1">
        <f t="shared" si="8"/>
        <v>-18.803564491367016</v>
      </c>
      <c r="Y25" s="1">
        <f t="shared" si="9"/>
        <v>-97.187888012308179</v>
      </c>
      <c r="AA25" s="3">
        <v>-135.29</v>
      </c>
      <c r="AB25" s="3">
        <v>-59.72</v>
      </c>
      <c r="AC25" s="1">
        <f t="shared" si="10"/>
        <v>1321.1609954801613</v>
      </c>
    </row>
    <row r="26" spans="1:29" x14ac:dyDescent="0.25">
      <c r="A26" s="1">
        <v>2.101</v>
      </c>
      <c r="B26" s="3">
        <v>11.601000000000001</v>
      </c>
      <c r="D26" s="3">
        <v>22.437999999999999</v>
      </c>
      <c r="E26" s="1">
        <v>7.2789999999999999</v>
      </c>
      <c r="G26" s="3">
        <f t="shared" si="3"/>
        <v>2.101</v>
      </c>
      <c r="H26" s="1">
        <f t="shared" si="4"/>
        <v>7.2789999999999999</v>
      </c>
      <c r="J26" s="3">
        <f t="shared" si="5"/>
        <v>57.278999999999996</v>
      </c>
      <c r="L26" s="1">
        <f t="shared" si="6"/>
        <v>50.000732524634074</v>
      </c>
      <c r="O26" s="1">
        <f t="shared" si="0"/>
        <v>-37.662649999999999</v>
      </c>
      <c r="P26" s="1">
        <f t="shared" si="7"/>
        <v>-85.086239999999989</v>
      </c>
      <c r="Q26" s="1">
        <f t="shared" si="1"/>
        <v>-20.305009999999999</v>
      </c>
      <c r="R26" s="1">
        <f t="shared" si="2"/>
        <v>-92.814299999999989</v>
      </c>
      <c r="T26" s="1">
        <f>MATCH(T19,X2:X89,-1)</f>
        <v>19</v>
      </c>
      <c r="V26" s="1">
        <f>INDEX(X2:X89,T26)</f>
        <v>-7.7764702565778085</v>
      </c>
      <c r="W26" s="1">
        <f>INDEX(Y2:Y89,T26)</f>
        <v>-99.467156944646959</v>
      </c>
      <c r="X26" s="1">
        <f t="shared" si="8"/>
        <v>-21.083335697361292</v>
      </c>
      <c r="Y26" s="1">
        <f t="shared" si="9"/>
        <v>-96.737845476839411</v>
      </c>
      <c r="AA26" s="3">
        <v>-137.38999999999999</v>
      </c>
      <c r="AB26" s="3">
        <v>-57.95</v>
      </c>
      <c r="AC26" s="1">
        <f t="shared" si="10"/>
        <v>1195.6227599020563</v>
      </c>
    </row>
    <row r="27" spans="1:29" x14ac:dyDescent="0.25">
      <c r="A27" s="1">
        <v>1.63</v>
      </c>
      <c r="B27" s="3">
        <v>11.646000000000001</v>
      </c>
      <c r="D27" s="3">
        <v>22.760999999999999</v>
      </c>
      <c r="E27" s="1">
        <v>6.9610000000000003</v>
      </c>
      <c r="G27" s="3">
        <f t="shared" si="3"/>
        <v>1.63</v>
      </c>
      <c r="H27" s="1">
        <f t="shared" si="4"/>
        <v>6.9610000000000003</v>
      </c>
      <c r="J27" s="3">
        <f t="shared" si="5"/>
        <v>56.960999999999999</v>
      </c>
      <c r="L27" s="1">
        <f t="shared" si="6"/>
        <v>49.999683859000548</v>
      </c>
      <c r="O27" s="1">
        <f t="shared" si="0"/>
        <v>-39.814889999999998</v>
      </c>
      <c r="P27" s="1">
        <f t="shared" si="7"/>
        <v>-84.330209999999994</v>
      </c>
      <c r="Q27" s="1">
        <f t="shared" si="1"/>
        <v>-22.595190000000002</v>
      </c>
      <c r="R27" s="1">
        <f t="shared" si="2"/>
        <v>-92.359989999999996</v>
      </c>
      <c r="T27" s="1" t="s">
        <v>89</v>
      </c>
      <c r="X27" s="1">
        <f t="shared" si="8"/>
        <v>-23.368241298817402</v>
      </c>
      <c r="Y27" s="1">
        <f t="shared" si="9"/>
        <v>-96.28457809168512</v>
      </c>
      <c r="AA27" s="3">
        <v>-139.52000000000001</v>
      </c>
      <c r="AB27" s="3">
        <v>-56.17</v>
      </c>
      <c r="AC27" s="1">
        <f t="shared" si="10"/>
        <v>1075.6942687557128</v>
      </c>
    </row>
    <row r="28" spans="1:29" x14ac:dyDescent="0.25">
      <c r="A28" s="1">
        <v>1.1419999999999999</v>
      </c>
      <c r="B28" s="3">
        <v>11.662000000000001</v>
      </c>
      <c r="D28" s="3">
        <v>23.061</v>
      </c>
      <c r="E28" s="1">
        <v>6.6020000000000003</v>
      </c>
      <c r="G28" s="3">
        <f t="shared" si="3"/>
        <v>1.1419999999999999</v>
      </c>
      <c r="H28" s="1">
        <f t="shared" si="4"/>
        <v>6.6020000000000003</v>
      </c>
      <c r="J28" s="3">
        <f t="shared" si="5"/>
        <v>56.602000000000004</v>
      </c>
      <c r="L28" s="1">
        <f t="shared" si="6"/>
        <v>50.000461607869184</v>
      </c>
      <c r="O28" s="1">
        <f t="shared" si="0"/>
        <v>-41.97231</v>
      </c>
      <c r="P28" s="1">
        <f t="shared" si="7"/>
        <v>-83.577739999999991</v>
      </c>
      <c r="Q28" s="1">
        <f t="shared" si="1"/>
        <v>-24.895109999999999</v>
      </c>
      <c r="R28" s="1">
        <f t="shared" si="2"/>
        <v>-91.906959999999998</v>
      </c>
      <c r="T28" s="1">
        <f>MATCH(T19,X2:X89,-1)+1</f>
        <v>20</v>
      </c>
      <c r="V28" s="1">
        <f>INDEX(X2:X89,T28)</f>
        <v>-9.9177161936081646</v>
      </c>
      <c r="W28" s="1">
        <f>INDEX(Y2:Y89,T28)</f>
        <v>-98.999549710640991</v>
      </c>
      <c r="X28" s="1">
        <f t="shared" si="8"/>
        <v>-25.67741761569664</v>
      </c>
      <c r="Y28" s="1">
        <f t="shared" si="9"/>
        <v>-95.829713471022998</v>
      </c>
      <c r="AA28" s="3">
        <v>-141.66</v>
      </c>
      <c r="AB28" s="3">
        <v>-54.38</v>
      </c>
      <c r="AC28" s="1">
        <f t="shared" si="10"/>
        <v>961.48232204113162</v>
      </c>
    </row>
    <row r="29" spans="1:29" x14ac:dyDescent="0.25">
      <c r="A29" s="1">
        <v>0.63700000000000001</v>
      </c>
      <c r="B29" s="3">
        <v>11.653</v>
      </c>
      <c r="D29" s="3">
        <v>23.337</v>
      </c>
      <c r="E29" s="1">
        <v>6.2039999999999997</v>
      </c>
      <c r="G29" s="3">
        <f t="shared" si="3"/>
        <v>0.63700000000000001</v>
      </c>
      <c r="H29" s="1">
        <f t="shared" si="4"/>
        <v>6.2039999999999997</v>
      </c>
      <c r="J29" s="3">
        <f t="shared" si="5"/>
        <v>56.204000000000001</v>
      </c>
      <c r="L29" s="1">
        <f t="shared" si="6"/>
        <v>50.000816003341384</v>
      </c>
      <c r="O29" s="1">
        <f t="shared" si="0"/>
        <v>-44.132939999999998</v>
      </c>
      <c r="P29" s="1">
        <f t="shared" si="7"/>
        <v>-82.820589999999996</v>
      </c>
      <c r="Q29" s="1">
        <f t="shared" si="1"/>
        <v>-27.203559999999996</v>
      </c>
      <c r="R29" s="1">
        <f t="shared" si="2"/>
        <v>-91.446589999999986</v>
      </c>
      <c r="X29" s="1">
        <f t="shared" si="8"/>
        <v>-27.999283643053072</v>
      </c>
      <c r="Y29" s="1">
        <f t="shared" si="9"/>
        <v>-95.366644066449368</v>
      </c>
      <c r="AA29" s="3">
        <v>-143.81</v>
      </c>
      <c r="AB29" s="3">
        <v>-52.57</v>
      </c>
      <c r="AC29" s="1">
        <f t="shared" si="10"/>
        <v>852.51026419007451</v>
      </c>
    </row>
    <row r="30" spans="1:29" x14ac:dyDescent="0.25">
      <c r="A30" s="1">
        <v>0.11799999999999999</v>
      </c>
      <c r="B30" s="3">
        <v>11.621</v>
      </c>
      <c r="D30" s="3">
        <v>23.591999999999999</v>
      </c>
      <c r="E30" s="1">
        <v>5.7690000000000001</v>
      </c>
      <c r="G30" s="3">
        <f t="shared" si="3"/>
        <v>0.11799999999999999</v>
      </c>
      <c r="H30" s="1">
        <f t="shared" si="4"/>
        <v>5.7690000000000001</v>
      </c>
      <c r="J30" s="3">
        <f t="shared" si="5"/>
        <v>55.768999999999998</v>
      </c>
      <c r="L30" s="1">
        <f t="shared" si="6"/>
        <v>50.000745794437904</v>
      </c>
      <c r="O30" s="1">
        <f t="shared" si="0"/>
        <v>-46.293779999999998</v>
      </c>
      <c r="P30" s="1">
        <f t="shared" si="7"/>
        <v>-82.056759999999983</v>
      </c>
      <c r="Q30" s="1">
        <f t="shared" si="1"/>
        <v>-29.51754</v>
      </c>
      <c r="R30" s="1">
        <f t="shared" si="2"/>
        <v>-90.97687999999998</v>
      </c>
      <c r="X30" s="1">
        <f t="shared" si="8"/>
        <v>-30.327872548755398</v>
      </c>
      <c r="Y30" s="1">
        <f t="shared" si="9"/>
        <v>-94.893940270206144</v>
      </c>
      <c r="AA30" s="3">
        <v>-146.44</v>
      </c>
      <c r="AB30" s="3">
        <v>-50.94</v>
      </c>
      <c r="AC30" s="1">
        <f t="shared" si="10"/>
        <v>759.98240656729922</v>
      </c>
    </row>
    <row r="31" spans="1:29" x14ac:dyDescent="0.25">
      <c r="A31" s="1">
        <v>0.41599999999999998</v>
      </c>
      <c r="B31" s="3">
        <v>11.567</v>
      </c>
      <c r="D31" s="3">
        <v>23.824999999999999</v>
      </c>
      <c r="E31" s="1">
        <v>5.298</v>
      </c>
      <c r="G31" s="3">
        <f>A31*(-1)</f>
        <v>-0.41599999999999998</v>
      </c>
      <c r="H31" s="1">
        <f t="shared" si="4"/>
        <v>5.298</v>
      </c>
      <c r="J31" s="3">
        <f t="shared" si="5"/>
        <v>55.298000000000002</v>
      </c>
      <c r="L31" s="1">
        <f t="shared" si="6"/>
        <v>50.000264419300827</v>
      </c>
      <c r="O31" s="1">
        <f t="shared" si="0"/>
        <v>-48.455829999999992</v>
      </c>
      <c r="P31" s="1">
        <f t="shared" si="7"/>
        <v>-81.285250000000005</v>
      </c>
      <c r="Q31" s="1">
        <f t="shared" si="1"/>
        <v>-31.838049999999996</v>
      </c>
      <c r="R31" s="1">
        <f t="shared" si="2"/>
        <v>-90.496830000000003</v>
      </c>
      <c r="X31" s="1">
        <f t="shared" si="8"/>
        <v>-32.662097873484193</v>
      </c>
      <c r="Y31" s="1">
        <f t="shared" si="9"/>
        <v>-94.411027887461259</v>
      </c>
      <c r="AA31" s="3">
        <v>-148.32</v>
      </c>
      <c r="AB31" s="3">
        <v>-48.95</v>
      </c>
      <c r="AC31" s="1">
        <f t="shared" si="10"/>
        <v>654.22274848796064</v>
      </c>
    </row>
    <row r="32" spans="1:29" x14ac:dyDescent="0.25">
      <c r="A32" s="1">
        <v>0.96199999999999997</v>
      </c>
      <c r="B32" s="3">
        <v>11.493</v>
      </c>
      <c r="D32" s="3">
        <v>24.038</v>
      </c>
      <c r="E32" s="1">
        <v>4.7949999999999999</v>
      </c>
      <c r="G32" s="3">
        <f t="shared" ref="G32:G90" si="11">A32*(-1)</f>
        <v>-0.96199999999999997</v>
      </c>
      <c r="H32" s="1">
        <f t="shared" si="4"/>
        <v>4.7949999999999999</v>
      </c>
      <c r="J32" s="3">
        <f t="shared" si="5"/>
        <v>54.795000000000002</v>
      </c>
      <c r="L32" s="1">
        <f t="shared" si="6"/>
        <v>50.000632036005307</v>
      </c>
      <c r="O32" s="1">
        <f t="shared" si="0"/>
        <v>-50.613880000000002</v>
      </c>
      <c r="P32" s="1">
        <f t="shared" si="7"/>
        <v>-80.508179999999996</v>
      </c>
      <c r="Q32" s="1">
        <f t="shared" si="1"/>
        <v>-34.159120000000001</v>
      </c>
      <c r="R32" s="1">
        <f t="shared" si="2"/>
        <v>-90.008179999999996</v>
      </c>
      <c r="X32" s="1">
        <f t="shared" si="8"/>
        <v>-35.006310002307409</v>
      </c>
      <c r="Y32" s="1">
        <f t="shared" si="9"/>
        <v>-93.917434289502069</v>
      </c>
      <c r="AA32" s="3">
        <v>-150.06</v>
      </c>
      <c r="AB32" s="3">
        <v>-46.89</v>
      </c>
      <c r="AC32" s="1">
        <f t="shared" si="10"/>
        <v>553.08590143095648</v>
      </c>
    </row>
    <row r="33" spans="1:29" x14ac:dyDescent="0.25">
      <c r="A33" s="1">
        <v>1.5209999999999999</v>
      </c>
      <c r="B33" s="3">
        <v>11.401999999999999</v>
      </c>
      <c r="D33" s="3">
        <v>24.231000000000002</v>
      </c>
      <c r="E33" s="1">
        <v>4.2610000000000001</v>
      </c>
      <c r="G33" s="3">
        <f t="shared" si="11"/>
        <v>-1.5209999999999999</v>
      </c>
      <c r="H33" s="1">
        <f t="shared" si="4"/>
        <v>4.2610000000000001</v>
      </c>
      <c r="J33" s="3">
        <f t="shared" si="5"/>
        <v>54.261000000000003</v>
      </c>
      <c r="L33" s="1">
        <f t="shared" si="6"/>
        <v>50.000593846473471</v>
      </c>
      <c r="O33" s="1">
        <f t="shared" si="0"/>
        <v>-52.771140000000003</v>
      </c>
      <c r="P33" s="1">
        <f t="shared" si="7"/>
        <v>-79.718429999999998</v>
      </c>
      <c r="Q33" s="1">
        <f t="shared" si="1"/>
        <v>-36.484719999999996</v>
      </c>
      <c r="R33" s="1">
        <f t="shared" si="2"/>
        <v>-89.504190000000008</v>
      </c>
      <c r="X33" s="1">
        <f t="shared" si="8"/>
        <v>-37.355092560302737</v>
      </c>
      <c r="Y33" s="1">
        <f t="shared" si="9"/>
        <v>-93.408348245546932</v>
      </c>
      <c r="AA33" s="3">
        <v>-151.66999999999999</v>
      </c>
      <c r="AB33" s="3">
        <v>-44.76</v>
      </c>
      <c r="AC33" s="1">
        <f t="shared" si="10"/>
        <v>457.4370653962871</v>
      </c>
    </row>
    <row r="34" spans="1:29" x14ac:dyDescent="0.25">
      <c r="A34" s="1">
        <v>2.0920000000000001</v>
      </c>
      <c r="B34" s="3">
        <v>11.295</v>
      </c>
      <c r="D34" s="3">
        <v>24.404</v>
      </c>
      <c r="E34" s="1">
        <v>3.698</v>
      </c>
      <c r="G34" s="3">
        <f t="shared" si="11"/>
        <v>-2.0920000000000001</v>
      </c>
      <c r="H34" s="1">
        <f t="shared" si="4"/>
        <v>3.698</v>
      </c>
      <c r="J34" s="3">
        <f t="shared" si="5"/>
        <v>53.698</v>
      </c>
      <c r="L34" s="1">
        <f t="shared" si="6"/>
        <v>50.000524247251647</v>
      </c>
      <c r="O34" s="1">
        <f t="shared" si="0"/>
        <v>-54.924459999999996</v>
      </c>
      <c r="P34" s="1">
        <f t="shared" si="7"/>
        <v>-78.917029999999983</v>
      </c>
      <c r="Q34" s="1">
        <f t="shared" si="1"/>
        <v>-38.811319999999995</v>
      </c>
      <c r="R34" s="1">
        <f t="shared" si="2"/>
        <v>-88.985509999999991</v>
      </c>
      <c r="X34" s="1">
        <f t="shared" si="8"/>
        <v>-39.706720338818343</v>
      </c>
      <c r="Y34" s="1">
        <f t="shared" si="9"/>
        <v>-92.88400435465077</v>
      </c>
      <c r="AA34" s="3">
        <v>-153.15</v>
      </c>
      <c r="AB34" s="3">
        <v>-42.58</v>
      </c>
      <c r="AC34" s="1">
        <f t="shared" si="10"/>
        <v>368.93875152042847</v>
      </c>
    </row>
    <row r="35" spans="1:29" x14ac:dyDescent="0.25">
      <c r="A35" s="1">
        <v>2.6739999999999999</v>
      </c>
      <c r="B35" s="3">
        <v>11.173</v>
      </c>
      <c r="D35" s="3">
        <v>24.558</v>
      </c>
      <c r="E35" s="1">
        <v>3.1070000000000002</v>
      </c>
      <c r="G35" s="3">
        <f t="shared" si="11"/>
        <v>-2.6739999999999999</v>
      </c>
      <c r="H35" s="1">
        <f t="shared" si="4"/>
        <v>3.1070000000000002</v>
      </c>
      <c r="J35" s="3">
        <f t="shared" si="5"/>
        <v>53.106999999999999</v>
      </c>
      <c r="L35" s="1">
        <f t="shared" si="6"/>
        <v>50.000421798220863</v>
      </c>
      <c r="O35" s="1">
        <f t="shared" si="0"/>
        <v>-57.072839999999999</v>
      </c>
      <c r="P35" s="1">
        <f t="shared" si="7"/>
        <v>-78.102979999999988</v>
      </c>
      <c r="Q35" s="1">
        <f t="shared" si="1"/>
        <v>-41.137919999999994</v>
      </c>
      <c r="R35" s="1">
        <f t="shared" si="2"/>
        <v>-88.451139999999981</v>
      </c>
      <c r="X35" s="1">
        <f t="shared" si="8"/>
        <v>-42.063365982913076</v>
      </c>
      <c r="Y35" s="1">
        <f t="shared" si="9"/>
        <v>-92.342611409725365</v>
      </c>
      <c r="AA35" s="3">
        <v>-154.49</v>
      </c>
      <c r="AB35" s="3">
        <v>-40.340000000000003</v>
      </c>
      <c r="AC35" s="1">
        <f t="shared" si="10"/>
        <v>287.90550423514264</v>
      </c>
    </row>
    <row r="36" spans="1:29" x14ac:dyDescent="0.25">
      <c r="A36" s="1">
        <v>3.266</v>
      </c>
      <c r="B36" s="3">
        <v>11.039</v>
      </c>
      <c r="D36" s="3">
        <v>24.693999999999999</v>
      </c>
      <c r="E36" s="1">
        <v>2.4910000000000001</v>
      </c>
      <c r="G36" s="3">
        <f t="shared" si="11"/>
        <v>-3.266</v>
      </c>
      <c r="H36" s="1">
        <f t="shared" si="4"/>
        <v>2.4910000000000001</v>
      </c>
      <c r="J36" s="3">
        <f t="shared" si="5"/>
        <v>52.491</v>
      </c>
      <c r="L36" s="1">
        <f t="shared" si="6"/>
        <v>50.000299039105755</v>
      </c>
      <c r="O36" s="1">
        <f t="shared" si="0"/>
        <v>-59.21528</v>
      </c>
      <c r="P36" s="1">
        <f t="shared" si="7"/>
        <v>-77.273279999999986</v>
      </c>
      <c r="Q36" s="1">
        <f t="shared" si="1"/>
        <v>-43.463520000000003</v>
      </c>
      <c r="R36" s="1">
        <f t="shared" si="2"/>
        <v>-87.898079999999993</v>
      </c>
      <c r="X36" s="1">
        <f t="shared" si="8"/>
        <v>-44.416864128795744</v>
      </c>
      <c r="Y36" s="1">
        <f t="shared" si="9"/>
        <v>-91.782811003826467</v>
      </c>
      <c r="AA36" s="3">
        <v>-155.71</v>
      </c>
      <c r="AB36" s="3">
        <v>-38.07</v>
      </c>
      <c r="AC36" s="1">
        <f t="shared" si="10"/>
        <v>216.02469024514292</v>
      </c>
    </row>
    <row r="37" spans="1:29" x14ac:dyDescent="0.25">
      <c r="A37" s="1">
        <v>3.8690000000000002</v>
      </c>
      <c r="B37" s="3">
        <v>10.893000000000001</v>
      </c>
      <c r="D37" s="3">
        <v>24.81</v>
      </c>
      <c r="E37" s="1">
        <v>1.851</v>
      </c>
      <c r="G37" s="3">
        <f t="shared" si="11"/>
        <v>-3.8690000000000002</v>
      </c>
      <c r="H37" s="1">
        <f t="shared" si="4"/>
        <v>1.851</v>
      </c>
      <c r="J37" s="3">
        <f t="shared" si="5"/>
        <v>51.850999999999999</v>
      </c>
      <c r="L37" s="1">
        <f t="shared" si="6"/>
        <v>50.000428048167748</v>
      </c>
      <c r="O37" s="1">
        <f t="shared" si="0"/>
        <v>-61.350629999999995</v>
      </c>
      <c r="P37" s="1">
        <f t="shared" si="7"/>
        <v>-76.429959999999994</v>
      </c>
      <c r="Q37" s="1">
        <f t="shared" si="1"/>
        <v>-45.78658999999999</v>
      </c>
      <c r="R37" s="1">
        <f t="shared" si="2"/>
        <v>-87.327979999999982</v>
      </c>
      <c r="X37" s="1">
        <f t="shared" si="8"/>
        <v>-46.774789153129881</v>
      </c>
      <c r="Y37" s="1">
        <f t="shared" si="9"/>
        <v>-91.203991149848932</v>
      </c>
      <c r="AA37" s="3">
        <v>-156.80000000000001</v>
      </c>
      <c r="AB37" s="3">
        <v>-35.75</v>
      </c>
      <c r="AC37" s="1">
        <f t="shared" si="10"/>
        <v>153.20939841395389</v>
      </c>
    </row>
    <row r="38" spans="1:29" x14ac:dyDescent="0.25">
      <c r="A38" s="1">
        <v>4.4809999999999999</v>
      </c>
      <c r="B38" s="3">
        <v>10.737</v>
      </c>
      <c r="D38" s="3">
        <v>24.908000000000001</v>
      </c>
      <c r="E38" s="1">
        <v>1.1879999999999999</v>
      </c>
      <c r="G38" s="3">
        <f t="shared" si="11"/>
        <v>-4.4809999999999999</v>
      </c>
      <c r="H38" s="1">
        <f t="shared" si="4"/>
        <v>1.1879999999999999</v>
      </c>
      <c r="J38" s="3">
        <f t="shared" si="5"/>
        <v>51.188000000000002</v>
      </c>
      <c r="L38" s="1">
        <f t="shared" si="6"/>
        <v>49.999967219989259</v>
      </c>
      <c r="O38" s="1">
        <f t="shared" si="0"/>
        <v>-63.476950000000002</v>
      </c>
      <c r="P38" s="1">
        <f t="shared" si="7"/>
        <v>-75.568929999999995</v>
      </c>
      <c r="Q38" s="1">
        <f t="shared" si="1"/>
        <v>-48.105570000000007</v>
      </c>
      <c r="R38" s="1">
        <f t="shared" si="2"/>
        <v>-86.736749999999986</v>
      </c>
      <c r="X38" s="1">
        <f t="shared" si="8"/>
        <v>-49.12194544838043</v>
      </c>
      <c r="Y38" s="1">
        <f t="shared" si="9"/>
        <v>-90.605468256468072</v>
      </c>
      <c r="AA38" s="3">
        <v>-157.76</v>
      </c>
      <c r="AB38" s="3">
        <v>-33.409999999999997</v>
      </c>
      <c r="AC38" s="1">
        <f t="shared" si="10"/>
        <v>100.756995446289</v>
      </c>
    </row>
    <row r="39" spans="1:29" s="2" customFormat="1" x14ac:dyDescent="0.25">
      <c r="A39" s="2">
        <v>5.1029999999999998</v>
      </c>
      <c r="B39" s="3">
        <v>10.571999999999999</v>
      </c>
      <c r="D39" s="3">
        <v>24.988</v>
      </c>
      <c r="E39" s="2">
        <v>0.505</v>
      </c>
      <c r="G39" s="3">
        <f t="shared" si="11"/>
        <v>-5.1029999999999998</v>
      </c>
      <c r="H39" s="2">
        <f t="shared" si="4"/>
        <v>0.505</v>
      </c>
      <c r="J39" s="3">
        <f t="shared" si="5"/>
        <v>50.505000000000003</v>
      </c>
      <c r="L39" s="2">
        <f t="shared" si="6"/>
        <v>50.001127687283223</v>
      </c>
      <c r="O39" s="1">
        <f t="shared" si="0"/>
        <v>-65.59720999999999</v>
      </c>
      <c r="P39" s="1">
        <f t="shared" si="7"/>
        <v>-74.693430000000006</v>
      </c>
      <c r="Q39" s="1">
        <f t="shared" si="1"/>
        <v>-50.422669999999997</v>
      </c>
      <c r="R39" s="1">
        <f t="shared" si="2"/>
        <v>-86.128010000000017</v>
      </c>
      <c r="X39" s="1">
        <f t="shared" si="8"/>
        <v>-51.482948423750216</v>
      </c>
      <c r="Y39" s="1">
        <f t="shared" si="9"/>
        <v>-89.984927119167835</v>
      </c>
      <c r="AA39" s="3">
        <v>-158.59</v>
      </c>
      <c r="AB39" s="3">
        <v>-31.04</v>
      </c>
      <c r="AC39" s="1">
        <f t="shared" si="10"/>
        <v>58.794825773910588</v>
      </c>
    </row>
    <row r="40" spans="1:29" x14ac:dyDescent="0.25">
      <c r="A40" s="1">
        <v>5.734</v>
      </c>
      <c r="B40" s="3">
        <v>10.4</v>
      </c>
      <c r="D40" s="3">
        <v>25.048999999999999</v>
      </c>
      <c r="E40" s="1">
        <v>0.19900000000000001</v>
      </c>
      <c r="G40" s="3">
        <f t="shared" si="11"/>
        <v>-5.734</v>
      </c>
      <c r="H40" s="1">
        <f>E40*(-1)</f>
        <v>-0.19900000000000001</v>
      </c>
      <c r="J40" s="3">
        <f t="shared" si="5"/>
        <v>49.801000000000002</v>
      </c>
      <c r="L40" s="1">
        <f t="shared" si="6"/>
        <v>50.000318898983039</v>
      </c>
      <c r="O40" s="1">
        <f t="shared" si="0"/>
        <v>-67.706409999999991</v>
      </c>
      <c r="P40" s="1">
        <f t="shared" si="7"/>
        <v>-73.795069999999996</v>
      </c>
      <c r="Q40" s="1">
        <f t="shared" si="1"/>
        <v>-52.73402999999999</v>
      </c>
      <c r="R40" s="1">
        <f t="shared" si="2"/>
        <v>-85.492609999999999</v>
      </c>
      <c r="X40" s="1">
        <f t="shared" si="8"/>
        <v>-53.827332197111538</v>
      </c>
      <c r="Y40" s="1">
        <f t="shared" si="9"/>
        <v>-89.340296357512926</v>
      </c>
      <c r="AA40" s="3">
        <v>-159.30000000000001</v>
      </c>
      <c r="AB40" s="3">
        <v>-28.65</v>
      </c>
      <c r="AC40" s="1">
        <f t="shared" si="10"/>
        <v>27.854944965056355</v>
      </c>
    </row>
    <row r="41" spans="1:29" x14ac:dyDescent="0.25">
      <c r="A41" s="1">
        <v>6.3739999999999997</v>
      </c>
      <c r="B41" s="3">
        <v>10.221</v>
      </c>
      <c r="D41" s="3">
        <v>25.091999999999999</v>
      </c>
      <c r="E41" s="1">
        <v>0.92100000000000004</v>
      </c>
      <c r="G41" s="3">
        <f t="shared" si="11"/>
        <v>-6.3739999999999997</v>
      </c>
      <c r="H41" s="1">
        <f t="shared" ref="H41:H90" si="12">E41*(-1)</f>
        <v>-0.92100000000000004</v>
      </c>
      <c r="J41" s="3">
        <f t="shared" si="5"/>
        <v>49.079000000000001</v>
      </c>
      <c r="L41" s="1">
        <f t="shared" si="6"/>
        <v>50.000533197157004</v>
      </c>
      <c r="O41" s="1">
        <f t="shared" si="0"/>
        <v>-69.806459999999987</v>
      </c>
      <c r="P41" s="1">
        <f t="shared" si="7"/>
        <v>-72.88018000000001</v>
      </c>
      <c r="Q41" s="1">
        <f t="shared" si="1"/>
        <v>-55.040419999999983</v>
      </c>
      <c r="R41" s="1">
        <f t="shared" si="2"/>
        <v>-84.837260000000001</v>
      </c>
      <c r="X41" s="1">
        <f t="shared" si="8"/>
        <v>-56.171190499077007</v>
      </c>
      <c r="Y41" s="1">
        <f t="shared" si="9"/>
        <v>-88.674102201396494</v>
      </c>
      <c r="AA41" s="3">
        <v>-159.88</v>
      </c>
      <c r="AB41" s="3">
        <v>-26.24</v>
      </c>
      <c r="AC41" s="1">
        <f t="shared" si="10"/>
        <v>8.2241530197263586</v>
      </c>
    </row>
    <row r="42" spans="1:29" x14ac:dyDescent="0.25">
      <c r="A42" s="1">
        <v>7.0229999999999997</v>
      </c>
      <c r="B42" s="3">
        <v>10.036</v>
      </c>
      <c r="D42" s="3">
        <v>25.117000000000001</v>
      </c>
      <c r="E42" s="1">
        <v>1.661</v>
      </c>
      <c r="G42" s="3">
        <f t="shared" si="11"/>
        <v>-7.0229999999999997</v>
      </c>
      <c r="H42" s="1">
        <f t="shared" si="12"/>
        <v>-1.661</v>
      </c>
      <c r="J42" s="3">
        <f t="shared" si="5"/>
        <v>48.338999999999999</v>
      </c>
      <c r="L42" s="1">
        <f t="shared" si="6"/>
        <v>50.000994080118048</v>
      </c>
      <c r="O42" s="1">
        <f t="shared" si="0"/>
        <v>-71.897419999999997</v>
      </c>
      <c r="P42" s="1">
        <f t="shared" si="7"/>
        <v>-71.945669999999978</v>
      </c>
      <c r="Q42" s="1">
        <f t="shared" si="1"/>
        <v>-57.342280000000002</v>
      </c>
      <c r="R42" s="1">
        <f t="shared" si="2"/>
        <v>-84.158869999999979</v>
      </c>
      <c r="X42" s="1">
        <f t="shared" si="8"/>
        <v>-58.518673793185236</v>
      </c>
      <c r="Y42" s="1">
        <f t="shared" si="9"/>
        <v>-87.98197052749795</v>
      </c>
      <c r="AA42" s="3">
        <v>-160.34</v>
      </c>
      <c r="AB42" s="3">
        <v>-23.83</v>
      </c>
      <c r="AC42" s="1">
        <f t="shared" si="10"/>
        <v>0.20956107439636595</v>
      </c>
    </row>
    <row r="43" spans="1:29" x14ac:dyDescent="0.25">
      <c r="A43" s="1">
        <v>7.68</v>
      </c>
      <c r="B43" s="3">
        <v>9.8480000000000008</v>
      </c>
      <c r="D43" s="3">
        <v>25.123000000000001</v>
      </c>
      <c r="E43" s="1">
        <v>2.4159999999999999</v>
      </c>
      <c r="G43" s="3">
        <f t="shared" si="11"/>
        <v>-7.68</v>
      </c>
      <c r="H43" s="1">
        <f t="shared" si="12"/>
        <v>-2.4159999999999999</v>
      </c>
      <c r="J43" s="3">
        <f t="shared" si="5"/>
        <v>47.584000000000003</v>
      </c>
      <c r="L43" s="1">
        <f t="shared" si="6"/>
        <v>50.000425048193343</v>
      </c>
      <c r="O43" s="1">
        <f t="shared" si="0"/>
        <v>-73.974109999999996</v>
      </c>
      <c r="P43" s="1">
        <f t="shared" si="7"/>
        <v>-70.988420000000005</v>
      </c>
      <c r="Q43" s="1">
        <f t="shared" si="1"/>
        <v>-59.634429999999995</v>
      </c>
      <c r="R43" s="1">
        <f t="shared" si="2"/>
        <v>-83.453559999999996</v>
      </c>
      <c r="X43" s="1">
        <f t="shared" si="8"/>
        <v>-60.8486750373376</v>
      </c>
      <c r="Y43" s="1">
        <f t="shared" si="9"/>
        <v>-87.264807694561583</v>
      </c>
      <c r="AA43" s="3">
        <v>-160.68</v>
      </c>
      <c r="AB43" s="3">
        <v>-21.41</v>
      </c>
      <c r="AC43" s="1">
        <f t="shared" si="10"/>
        <v>3.8503135608284831</v>
      </c>
    </row>
    <row r="44" spans="1:29" x14ac:dyDescent="0.25">
      <c r="A44" s="1">
        <v>8.3450000000000006</v>
      </c>
      <c r="B44" s="3">
        <v>9.6549999999999994</v>
      </c>
      <c r="D44" s="3">
        <v>25.111000000000001</v>
      </c>
      <c r="E44" s="1">
        <v>3.1869999999999998</v>
      </c>
      <c r="G44" s="3">
        <f t="shared" si="11"/>
        <v>-8.3450000000000006</v>
      </c>
      <c r="H44" s="1">
        <f t="shared" si="12"/>
        <v>-3.1869999999999998</v>
      </c>
      <c r="J44" s="3">
        <f t="shared" si="5"/>
        <v>46.813000000000002</v>
      </c>
      <c r="L44" s="1">
        <f t="shared" si="6"/>
        <v>50.000208999563199</v>
      </c>
      <c r="O44" s="1">
        <f t="shared" si="0"/>
        <v>-76.038560000000004</v>
      </c>
      <c r="P44" s="1">
        <f t="shared" si="7"/>
        <v>-70.01258</v>
      </c>
      <c r="Q44" s="1">
        <f t="shared" si="1"/>
        <v>-61.918520000000001</v>
      </c>
      <c r="R44" s="1">
        <f t="shared" si="2"/>
        <v>-82.725859999999997</v>
      </c>
      <c r="X44" s="1">
        <f t="shared" si="8"/>
        <v>-63.172841943142473</v>
      </c>
      <c r="Y44" s="1">
        <f t="shared" si="9"/>
        <v>-86.524106498445207</v>
      </c>
      <c r="AA44" s="3">
        <v>-160.9</v>
      </c>
      <c r="AB44" s="3">
        <v>-19</v>
      </c>
      <c r="AC44" s="1">
        <f t="shared" si="10"/>
        <v>19.116321615498482</v>
      </c>
    </row>
    <row r="45" spans="1:29" x14ac:dyDescent="0.25">
      <c r="A45" s="1">
        <v>9.0190000000000001</v>
      </c>
      <c r="B45" s="3">
        <v>9.4600000000000009</v>
      </c>
      <c r="D45" s="3">
        <v>25.081</v>
      </c>
      <c r="E45" s="1">
        <v>3.9710000000000001</v>
      </c>
      <c r="G45" s="3">
        <f t="shared" si="11"/>
        <v>-9.0190000000000001</v>
      </c>
      <c r="H45" s="1">
        <f t="shared" si="12"/>
        <v>-3.9710000000000001</v>
      </c>
      <c r="J45" s="3">
        <f t="shared" si="5"/>
        <v>46.028999999999996</v>
      </c>
      <c r="L45" s="1">
        <f t="shared" si="6"/>
        <v>50.001017599644911</v>
      </c>
      <c r="O45" s="1">
        <f t="shared" si="0"/>
        <v>-78.093859999999992</v>
      </c>
      <c r="P45" s="1">
        <f t="shared" si="7"/>
        <v>-69.015209999999982</v>
      </c>
      <c r="Q45" s="1">
        <f t="shared" si="1"/>
        <v>-64.197639999999993</v>
      </c>
      <c r="R45" s="1">
        <f t="shared" si="2"/>
        <v>-81.97320999999998</v>
      </c>
      <c r="X45" s="1">
        <f t="shared" si="8"/>
        <v>-65.503021555912369</v>
      </c>
      <c r="Y45" s="1">
        <f t="shared" si="9"/>
        <v>-85.754212379460185</v>
      </c>
      <c r="AA45" s="3">
        <v>-161</v>
      </c>
      <c r="AB45" s="3">
        <v>-16.59</v>
      </c>
      <c r="AC45" s="1">
        <f t="shared" si="10"/>
        <v>45.998529670168487</v>
      </c>
    </row>
    <row r="46" spans="1:29" x14ac:dyDescent="0.25">
      <c r="A46" s="1">
        <v>9.7010000000000005</v>
      </c>
      <c r="B46" s="3">
        <v>9.2639999999999993</v>
      </c>
      <c r="D46" s="3">
        <v>25.032</v>
      </c>
      <c r="E46" s="1">
        <v>4.7690000000000001</v>
      </c>
      <c r="G46" s="3">
        <f t="shared" si="11"/>
        <v>-9.7010000000000005</v>
      </c>
      <c r="H46" s="1">
        <f t="shared" si="12"/>
        <v>-4.7690000000000001</v>
      </c>
      <c r="J46" s="3">
        <f t="shared" si="5"/>
        <v>45.231000000000002</v>
      </c>
      <c r="L46" s="1">
        <f t="shared" si="6"/>
        <v>50.000063779959319</v>
      </c>
      <c r="O46" s="1">
        <f t="shared" si="0"/>
        <v>-80.134950000000003</v>
      </c>
      <c r="P46" s="1">
        <f t="shared" si="7"/>
        <v>-67.991009999999989</v>
      </c>
      <c r="Q46" s="1">
        <f t="shared" si="1"/>
        <v>-66.467489999999998</v>
      </c>
      <c r="R46" s="1">
        <f t="shared" si="2"/>
        <v>-81.189549999999997</v>
      </c>
      <c r="X46" s="1">
        <f t="shared" si="8"/>
        <v>-67.811275241623676</v>
      </c>
      <c r="Y46" s="1">
        <f t="shared" si="9"/>
        <v>-84.957074548612042</v>
      </c>
      <c r="AA46" s="3">
        <v>-161.01</v>
      </c>
      <c r="AB46" s="3">
        <v>-14.2</v>
      </c>
      <c r="AC46" s="1">
        <f t="shared" si="10"/>
        <v>84.129648861314266</v>
      </c>
    </row>
    <row r="47" spans="1:29" x14ac:dyDescent="0.25">
      <c r="A47" s="1">
        <v>10.39</v>
      </c>
      <c r="B47" s="3">
        <v>9.0660000000000007</v>
      </c>
      <c r="D47" s="3">
        <v>24.965</v>
      </c>
      <c r="E47" s="1">
        <v>5.5780000000000003</v>
      </c>
      <c r="G47" s="3">
        <f t="shared" si="11"/>
        <v>-10.39</v>
      </c>
      <c r="H47" s="1">
        <f t="shared" si="12"/>
        <v>-5.5780000000000003</v>
      </c>
      <c r="J47" s="3">
        <f t="shared" si="5"/>
        <v>44.421999999999997</v>
      </c>
      <c r="L47" s="1">
        <f t="shared" si="6"/>
        <v>50.000227609481939</v>
      </c>
      <c r="O47" s="1">
        <f t="shared" si="0"/>
        <v>-82.160590000000013</v>
      </c>
      <c r="P47" s="1">
        <f t="shared" si="7"/>
        <v>-66.949339999999992</v>
      </c>
      <c r="Q47" s="1">
        <f t="shared" si="1"/>
        <v>-68.725310000000007</v>
      </c>
      <c r="R47" s="1">
        <f t="shared" si="2"/>
        <v>-80.384239999999991</v>
      </c>
      <c r="X47" s="1">
        <f t="shared" si="8"/>
        <v>-70.111448960343168</v>
      </c>
      <c r="Y47" s="1">
        <f t="shared" si="9"/>
        <v>-84.136388555510393</v>
      </c>
      <c r="AA47" s="3">
        <v>-161.01</v>
      </c>
      <c r="AB47" s="3">
        <v>-11.83</v>
      </c>
      <c r="AC47" s="1">
        <f t="shared" si="10"/>
        <v>133.22287918893579</v>
      </c>
    </row>
    <row r="48" spans="1:29" x14ac:dyDescent="0.25">
      <c r="A48" s="1">
        <v>11.087999999999999</v>
      </c>
      <c r="B48" s="3">
        <v>8.8680000000000003</v>
      </c>
      <c r="D48" s="3">
        <v>24.88</v>
      </c>
      <c r="E48" s="1">
        <v>6.3979999999999997</v>
      </c>
      <c r="G48" s="3">
        <f t="shared" si="11"/>
        <v>-11.087999999999999</v>
      </c>
      <c r="H48" s="1">
        <f t="shared" si="12"/>
        <v>-6.3979999999999997</v>
      </c>
      <c r="J48" s="3">
        <f>H48+50</f>
        <v>43.602000000000004</v>
      </c>
      <c r="L48" s="1">
        <f t="shared" si="6"/>
        <v>50.001477778161721</v>
      </c>
      <c r="O48" s="1">
        <f t="shared" si="0"/>
        <v>-84.177079999999989</v>
      </c>
      <c r="P48" s="1">
        <f t="shared" si="7"/>
        <v>-65.884140000000002</v>
      </c>
      <c r="Q48" s="1">
        <f t="shared" si="1"/>
        <v>-70.978159999999974</v>
      </c>
      <c r="R48" s="1">
        <f t="shared" si="2"/>
        <v>-79.55198</v>
      </c>
      <c r="X48" s="1">
        <f t="shared" si="8"/>
        <v>-72.418877358949814</v>
      </c>
      <c r="Y48" s="1">
        <f t="shared" si="9"/>
        <v>-83.283512324879496</v>
      </c>
      <c r="AA48" s="3">
        <v>-161.01</v>
      </c>
      <c r="AB48" s="3">
        <v>-9.5</v>
      </c>
      <c r="AC48" s="1">
        <f t="shared" si="10"/>
        <v>192.43853178950886</v>
      </c>
    </row>
    <row r="49" spans="1:29" x14ac:dyDescent="0.25">
      <c r="A49" s="1">
        <v>11.792999999999999</v>
      </c>
      <c r="B49" s="3">
        <v>8.6709999999999994</v>
      </c>
      <c r="D49" s="3">
        <v>24.774999999999999</v>
      </c>
      <c r="E49" s="1">
        <v>7.2290000000000001</v>
      </c>
      <c r="G49" s="3">
        <f t="shared" si="11"/>
        <v>-11.792999999999999</v>
      </c>
      <c r="H49" s="1">
        <f t="shared" si="12"/>
        <v>-7.2290000000000001</v>
      </c>
      <c r="J49" s="3">
        <f t="shared" si="5"/>
        <v>42.771000000000001</v>
      </c>
      <c r="L49" s="1">
        <f t="shared" si="6"/>
        <v>50.000286239180674</v>
      </c>
      <c r="O49" s="1">
        <f t="shared" si="0"/>
        <v>-86.174119999999988</v>
      </c>
      <c r="P49" s="1">
        <f t="shared" si="7"/>
        <v>-64.792079999999999</v>
      </c>
      <c r="Q49" s="1">
        <f t="shared" si="1"/>
        <v>-73.216119999999989</v>
      </c>
      <c r="R49" s="1">
        <f t="shared" si="2"/>
        <v>-78.687919999999991</v>
      </c>
      <c r="X49" s="1">
        <f t="shared" si="8"/>
        <v>-74.695092563406789</v>
      </c>
      <c r="Y49" s="1">
        <f t="shared" si="9"/>
        <v>-82.404456042700232</v>
      </c>
      <c r="AA49" s="3">
        <v>-161.01</v>
      </c>
      <c r="AB49" s="3">
        <v>-7.19</v>
      </c>
      <c r="AC49" s="1">
        <f t="shared" si="10"/>
        <v>261.86429552655767</v>
      </c>
    </row>
    <row r="50" spans="1:29" x14ac:dyDescent="0.25">
      <c r="A50" s="1">
        <v>12.505000000000001</v>
      </c>
      <c r="B50" s="3">
        <v>8.4740000000000002</v>
      </c>
      <c r="D50" s="3">
        <v>24.652000000000001</v>
      </c>
      <c r="E50" s="1">
        <v>8.0679999999999996</v>
      </c>
      <c r="G50" s="3">
        <f t="shared" si="11"/>
        <v>-12.505000000000001</v>
      </c>
      <c r="H50" s="1">
        <f t="shared" si="12"/>
        <v>-8.0679999999999996</v>
      </c>
      <c r="J50" s="3">
        <f t="shared" si="5"/>
        <v>41.932000000000002</v>
      </c>
      <c r="L50" s="1">
        <f t="shared" si="6"/>
        <v>50.000804123533854</v>
      </c>
      <c r="O50" s="1">
        <f t="shared" si="0"/>
        <v>-88.155650000000009</v>
      </c>
      <c r="P50" s="1">
        <f t="shared" si="7"/>
        <v>-63.682639999999992</v>
      </c>
      <c r="Q50" s="1">
        <f t="shared" si="1"/>
        <v>-75.441609999999997</v>
      </c>
      <c r="R50" s="1">
        <f t="shared" si="2"/>
        <v>-77.802299999999988</v>
      </c>
      <c r="X50" s="1">
        <f t="shared" si="8"/>
        <v>-76.971530339188632</v>
      </c>
      <c r="Y50" s="1">
        <f t="shared" si="9"/>
        <v>-81.498154942464168</v>
      </c>
      <c r="AA50" s="3">
        <v>-161.01</v>
      </c>
      <c r="AB50" s="3">
        <v>-4.91</v>
      </c>
      <c r="AC50" s="1">
        <f t="shared" si="10"/>
        <v>340.85362596832016</v>
      </c>
    </row>
    <row r="51" spans="1:29" x14ac:dyDescent="0.25">
      <c r="A51" s="1">
        <v>13.225</v>
      </c>
      <c r="B51" s="3">
        <v>8.2799999999999994</v>
      </c>
      <c r="D51" s="3">
        <v>24.510999999999999</v>
      </c>
      <c r="E51" s="1">
        <v>8.9160000000000004</v>
      </c>
      <c r="G51" s="3">
        <f t="shared" si="11"/>
        <v>-13.225</v>
      </c>
      <c r="H51" s="1">
        <f t="shared" si="12"/>
        <v>-8.9160000000000004</v>
      </c>
      <c r="J51" s="3">
        <f t="shared" si="5"/>
        <v>41.084000000000003</v>
      </c>
      <c r="L51" s="1">
        <f t="shared" si="6"/>
        <v>50.00108110831205</v>
      </c>
      <c r="O51" s="1">
        <f t="shared" si="0"/>
        <v>-90.124999999999986</v>
      </c>
      <c r="P51" s="1">
        <f t="shared" si="7"/>
        <v>-62.544520000000006</v>
      </c>
      <c r="Q51" s="1">
        <f t="shared" si="1"/>
        <v>-77.659479999999988</v>
      </c>
      <c r="R51" s="1">
        <f t="shared" si="2"/>
        <v>-76.884200000000007</v>
      </c>
      <c r="X51" s="1">
        <f t="shared" si="8"/>
        <v>-79.239333268978115</v>
      </c>
      <c r="Y51" s="1">
        <f t="shared" si="9"/>
        <v>-80.558987565084436</v>
      </c>
      <c r="AA51" s="3">
        <v>-161.01</v>
      </c>
      <c r="AB51" s="3">
        <v>-2.65</v>
      </c>
      <c r="AC51" s="1">
        <f t="shared" si="10"/>
        <v>429.41046754655849</v>
      </c>
    </row>
    <row r="52" spans="1:29" x14ac:dyDescent="0.25">
      <c r="A52" s="1">
        <v>13.952</v>
      </c>
      <c r="B52" s="3">
        <v>8.0879999999999992</v>
      </c>
      <c r="D52" s="3">
        <v>24.35</v>
      </c>
      <c r="E52" s="1">
        <v>9.7720000000000002</v>
      </c>
      <c r="G52" s="3">
        <f t="shared" si="11"/>
        <v>-13.952</v>
      </c>
      <c r="H52" s="1">
        <f t="shared" si="12"/>
        <v>-9.7720000000000002</v>
      </c>
      <c r="J52" s="3">
        <f t="shared" si="5"/>
        <v>40.228000000000002</v>
      </c>
      <c r="L52" s="1">
        <f t="shared" si="6"/>
        <v>50.000228039479978</v>
      </c>
      <c r="O52" s="1">
        <f t="shared" si="0"/>
        <v>-92.07477999999999</v>
      </c>
      <c r="P52" s="1">
        <f t="shared" si="7"/>
        <v>-61.382720000000006</v>
      </c>
      <c r="Q52" s="1">
        <f t="shared" si="1"/>
        <v>-79.861579999999989</v>
      </c>
      <c r="R52" s="1">
        <f t="shared" si="2"/>
        <v>-75.937480000000008</v>
      </c>
      <c r="X52" s="1">
        <f t="shared" si="8"/>
        <v>-81.483616744529456</v>
      </c>
      <c r="Y52" s="1">
        <f t="shared" si="9"/>
        <v>-79.593843876776532</v>
      </c>
      <c r="AA52" s="3">
        <v>-161.01</v>
      </c>
      <c r="AB52" s="3">
        <v>-0.41</v>
      </c>
      <c r="AC52" s="1">
        <f t="shared" si="10"/>
        <v>527.26362026127242</v>
      </c>
    </row>
    <row r="53" spans="1:29" x14ac:dyDescent="0.25">
      <c r="A53" s="1">
        <v>14.686999999999999</v>
      </c>
      <c r="B53" s="3">
        <v>7.899</v>
      </c>
      <c r="D53" s="3">
        <v>24.170999999999999</v>
      </c>
      <c r="E53" s="1">
        <v>10.634</v>
      </c>
      <c r="G53" s="3">
        <f t="shared" si="11"/>
        <v>-14.686999999999999</v>
      </c>
      <c r="H53" s="1">
        <f t="shared" si="12"/>
        <v>-10.634</v>
      </c>
      <c r="J53" s="3">
        <f t="shared" si="5"/>
        <v>39.366</v>
      </c>
      <c r="L53" s="1">
        <f t="shared" si="6"/>
        <v>50.00116251648555</v>
      </c>
      <c r="O53" s="1">
        <f t="shared" si="0"/>
        <v>-94.012199999999993</v>
      </c>
      <c r="P53" s="1">
        <f t="shared" si="7"/>
        <v>-60.198509999999985</v>
      </c>
      <c r="Q53" s="1">
        <f t="shared" si="1"/>
        <v>-82.054739999999995</v>
      </c>
      <c r="R53" s="1">
        <f t="shared" si="2"/>
        <v>-74.964549999999988</v>
      </c>
      <c r="X53" s="1">
        <f t="shared" si="8"/>
        <v>-83.727671538539894</v>
      </c>
      <c r="Y53" s="1">
        <f t="shared" si="9"/>
        <v>-78.597909336393585</v>
      </c>
    </row>
    <row r="54" spans="1:29" x14ac:dyDescent="0.25">
      <c r="A54" s="1">
        <v>15.429</v>
      </c>
      <c r="B54" s="3">
        <v>7.7130000000000001</v>
      </c>
      <c r="D54" s="3">
        <v>23.972000000000001</v>
      </c>
      <c r="E54" s="1">
        <v>11.503</v>
      </c>
      <c r="G54" s="3">
        <f t="shared" si="11"/>
        <v>-15.429</v>
      </c>
      <c r="H54" s="1">
        <f t="shared" si="12"/>
        <v>-11.503</v>
      </c>
      <c r="J54" s="3">
        <f t="shared" si="5"/>
        <v>38.497</v>
      </c>
      <c r="L54" s="1">
        <f t="shared" si="6"/>
        <v>50.00093456126595</v>
      </c>
      <c r="O54" s="1">
        <f t="shared" si="0"/>
        <v>-95.930049999999994</v>
      </c>
      <c r="P54" s="1">
        <f t="shared" si="7"/>
        <v>-58.989619999999988</v>
      </c>
      <c r="Q54" s="1">
        <f t="shared" si="1"/>
        <v>-84.232129999999998</v>
      </c>
      <c r="R54" s="1">
        <f t="shared" si="2"/>
        <v>-73.961999999999989</v>
      </c>
      <c r="X54" s="1">
        <f t="shared" si="8"/>
        <v>-85.957124110316528</v>
      </c>
      <c r="Y54" s="1">
        <f t="shared" si="9"/>
        <v>-77.570932711948672</v>
      </c>
    </row>
    <row r="55" spans="1:29" x14ac:dyDescent="0.25">
      <c r="A55" s="1">
        <v>16.177</v>
      </c>
      <c r="B55" s="3">
        <v>7.532</v>
      </c>
      <c r="D55" s="3">
        <v>23.754999999999999</v>
      </c>
      <c r="E55" s="1">
        <v>12.377000000000001</v>
      </c>
      <c r="G55" s="3">
        <f t="shared" si="11"/>
        <v>-16.177</v>
      </c>
      <c r="H55" s="1">
        <f t="shared" si="12"/>
        <v>-12.377000000000001</v>
      </c>
      <c r="J55" s="3">
        <f t="shared" si="5"/>
        <v>37.622999999999998</v>
      </c>
      <c r="L55" s="1">
        <f t="shared" si="6"/>
        <v>50.000329048917266</v>
      </c>
      <c r="O55" s="1">
        <f t="shared" si="0"/>
        <v>-97.829419999999999</v>
      </c>
      <c r="P55" s="1">
        <f t="shared" si="7"/>
        <v>-57.75410999999999</v>
      </c>
      <c r="Q55" s="1">
        <f t="shared" si="1"/>
        <v>-86.394840000000002</v>
      </c>
      <c r="R55" s="1">
        <f t="shared" si="2"/>
        <v>-72.928269999999998</v>
      </c>
      <c r="X55" s="1">
        <f t="shared" si="8"/>
        <v>-88.163842367534457</v>
      </c>
      <c r="Y55" s="1">
        <f t="shared" si="9"/>
        <v>-76.515836114186257</v>
      </c>
    </row>
    <row r="56" spans="1:29" x14ac:dyDescent="0.25">
      <c r="A56" s="1">
        <v>16.933</v>
      </c>
      <c r="B56" s="3">
        <v>7.3550000000000004</v>
      </c>
      <c r="D56" s="3">
        <v>23.518000000000001</v>
      </c>
      <c r="E56" s="1">
        <v>13.255000000000001</v>
      </c>
      <c r="G56" s="3">
        <f t="shared" si="11"/>
        <v>-16.933</v>
      </c>
      <c r="H56" s="1">
        <f t="shared" si="12"/>
        <v>-13.255000000000001</v>
      </c>
      <c r="J56" s="3">
        <f t="shared" si="5"/>
        <v>36.744999999999997</v>
      </c>
      <c r="L56" s="1">
        <f t="shared" si="6"/>
        <v>50.000555006919669</v>
      </c>
      <c r="O56" s="1">
        <f t="shared" si="0"/>
        <v>-99.712189999999993</v>
      </c>
      <c r="P56" s="1">
        <f t="shared" si="7"/>
        <v>-56.497159999999987</v>
      </c>
      <c r="Q56" s="1">
        <f t="shared" si="1"/>
        <v>-88.543989999999994</v>
      </c>
      <c r="R56" s="1">
        <f t="shared" si="2"/>
        <v>-71.868539999999982</v>
      </c>
      <c r="X56" s="1">
        <f t="shared" si="8"/>
        <v>-90.363703555119713</v>
      </c>
      <c r="Y56" s="1">
        <f t="shared" si="9"/>
        <v>-75.430652094995523</v>
      </c>
    </row>
    <row r="57" spans="1:29" x14ac:dyDescent="0.25">
      <c r="A57" s="1">
        <v>17.696000000000002</v>
      </c>
      <c r="B57" s="3">
        <v>7.1829999999999998</v>
      </c>
      <c r="D57" s="3">
        <v>23.262</v>
      </c>
      <c r="E57" s="1">
        <v>14.138</v>
      </c>
      <c r="G57" s="3">
        <f t="shared" si="11"/>
        <v>-17.696000000000002</v>
      </c>
      <c r="H57" s="1">
        <f t="shared" si="12"/>
        <v>-14.138</v>
      </c>
      <c r="J57" s="3">
        <f t="shared" si="5"/>
        <v>35.862000000000002</v>
      </c>
      <c r="L57" s="1">
        <f t="shared" si="6"/>
        <v>50.000428048167748</v>
      </c>
      <c r="O57" s="1">
        <f t="shared" si="0"/>
        <v>-101.57747999999999</v>
      </c>
      <c r="P57" s="1">
        <f t="shared" si="7"/>
        <v>-55.213589999999996</v>
      </c>
      <c r="Q57" s="1">
        <f t="shared" si="1"/>
        <v>-90.679459999999992</v>
      </c>
      <c r="R57" s="1">
        <f t="shared" si="2"/>
        <v>-70.777630000000002</v>
      </c>
      <c r="X57" s="1">
        <f t="shared" si="8"/>
        <v>-92.544865557586604</v>
      </c>
      <c r="Y57" s="1">
        <f t="shared" si="9"/>
        <v>-74.316028240125746</v>
      </c>
    </row>
    <row r="58" spans="1:29" x14ac:dyDescent="0.25">
      <c r="A58" s="1">
        <v>18.465</v>
      </c>
      <c r="B58" s="3">
        <v>7.016</v>
      </c>
      <c r="D58" s="3">
        <v>22.986999999999998</v>
      </c>
      <c r="E58" s="1">
        <v>15.023</v>
      </c>
      <c r="G58" s="3">
        <f t="shared" si="11"/>
        <v>-18.465</v>
      </c>
      <c r="H58" s="1">
        <f t="shared" si="12"/>
        <v>-15.023</v>
      </c>
      <c r="J58" s="3">
        <f t="shared" si="5"/>
        <v>34.977000000000004</v>
      </c>
      <c r="L58" s="1">
        <f t="shared" si="6"/>
        <v>50.000858242634195</v>
      </c>
      <c r="O58" s="1">
        <f t="shared" si="0"/>
        <v>-103.42201999999999</v>
      </c>
      <c r="P58" s="1">
        <f t="shared" si="7"/>
        <v>-53.909610000000008</v>
      </c>
      <c r="Q58" s="1">
        <f t="shared" si="1"/>
        <v>-92.796839999999989</v>
      </c>
      <c r="R58" s="1">
        <f t="shared" si="2"/>
        <v>-69.661370000000005</v>
      </c>
      <c r="X58" s="1">
        <f t="shared" si="8"/>
        <v>-94.717152744517804</v>
      </c>
      <c r="Y58" s="1">
        <f t="shared" si="9"/>
        <v>-73.170272814733181</v>
      </c>
    </row>
    <row r="59" spans="1:29" x14ac:dyDescent="0.25">
      <c r="A59" s="1">
        <v>19.241</v>
      </c>
      <c r="B59" s="3">
        <v>6.8559999999999999</v>
      </c>
      <c r="D59" s="3">
        <v>22.693000000000001</v>
      </c>
      <c r="E59" s="1">
        <v>15.912000000000001</v>
      </c>
      <c r="G59" s="3">
        <f t="shared" si="11"/>
        <v>-19.241</v>
      </c>
      <c r="H59" s="1">
        <f t="shared" si="12"/>
        <v>-15.912000000000001</v>
      </c>
      <c r="J59" s="3">
        <f t="shared" si="5"/>
        <v>34.088000000000001</v>
      </c>
      <c r="L59" s="1">
        <f t="shared" si="6"/>
        <v>50.000421798220863</v>
      </c>
      <c r="O59" s="1">
        <f t="shared" si="0"/>
        <v>-105.24913999999998</v>
      </c>
      <c r="P59" s="1">
        <f t="shared" si="7"/>
        <v>-52.574919999999999</v>
      </c>
      <c r="Q59" s="1">
        <f t="shared" si="1"/>
        <v>-94.90097999999999</v>
      </c>
      <c r="R59" s="1">
        <f t="shared" si="2"/>
        <v>-68.509839999999997</v>
      </c>
      <c r="X59" s="1">
        <f t="shared" si="8"/>
        <v>-96.863384946099558</v>
      </c>
      <c r="Y59" s="1">
        <f t="shared" si="9"/>
        <v>-71.995376806221387</v>
      </c>
    </row>
    <row r="60" spans="1:29" x14ac:dyDescent="0.25">
      <c r="A60" s="1">
        <v>20.024000000000001</v>
      </c>
      <c r="B60" s="3">
        <v>6.7009999999999996</v>
      </c>
      <c r="D60" s="3">
        <v>22.379000000000001</v>
      </c>
      <c r="E60" s="1">
        <v>16.802</v>
      </c>
      <c r="G60" s="3">
        <f t="shared" si="11"/>
        <v>-20.024000000000001</v>
      </c>
      <c r="H60" s="1">
        <f t="shared" si="12"/>
        <v>-16.802</v>
      </c>
      <c r="J60" s="3">
        <f t="shared" si="5"/>
        <v>33.198</v>
      </c>
      <c r="L60" s="1">
        <f t="shared" si="6"/>
        <v>50.001054168887286</v>
      </c>
      <c r="O60" s="1">
        <f t="shared" si="0"/>
        <v>-107.05645</v>
      </c>
      <c r="P60" s="1">
        <f t="shared" si="7"/>
        <v>-51.221909999999994</v>
      </c>
      <c r="Q60" s="1">
        <f t="shared" si="1"/>
        <v>-96.987589999999997</v>
      </c>
      <c r="R60" s="1">
        <f t="shared" si="2"/>
        <v>-67.335049999999995</v>
      </c>
      <c r="X60" s="1">
        <f t="shared" si="8"/>
        <v>-99.005567604224055</v>
      </c>
      <c r="Y60" s="1">
        <f t="shared" si="9"/>
        <v>-70.788709854248836</v>
      </c>
    </row>
    <row r="61" spans="1:29" x14ac:dyDescent="0.25">
      <c r="A61" s="1">
        <v>20.812999999999999</v>
      </c>
      <c r="B61" s="3">
        <v>6.5540000000000003</v>
      </c>
      <c r="D61" s="3">
        <v>22.045999999999999</v>
      </c>
      <c r="E61" s="1">
        <v>17.693999999999999</v>
      </c>
      <c r="G61" s="3">
        <f t="shared" si="11"/>
        <v>-20.812999999999999</v>
      </c>
      <c r="H61" s="1">
        <f t="shared" si="12"/>
        <v>-17.693999999999999</v>
      </c>
      <c r="J61" s="3">
        <f t="shared" si="5"/>
        <v>32.305999999999997</v>
      </c>
      <c r="L61" s="1">
        <f t="shared" si="6"/>
        <v>50.000593846473457</v>
      </c>
      <c r="O61" s="1">
        <f t="shared" si="0"/>
        <v>-108.84318999999999</v>
      </c>
      <c r="P61" s="1">
        <f t="shared" si="7"/>
        <v>-49.839219999999983</v>
      </c>
      <c r="Q61" s="1">
        <f t="shared" si="1"/>
        <v>-99.057429999999982</v>
      </c>
      <c r="R61" s="1">
        <f t="shared" si="2"/>
        <v>-66.12563999999999</v>
      </c>
      <c r="X61" s="1">
        <f t="shared" si="8"/>
        <v>-101.1182177117182</v>
      </c>
      <c r="Y61" s="1">
        <f t="shared" si="9"/>
        <v>-69.553927328569628</v>
      </c>
    </row>
    <row r="62" spans="1:29" x14ac:dyDescent="0.25">
      <c r="A62" s="1">
        <v>21.609000000000002</v>
      </c>
      <c r="B62" s="3">
        <v>6.4130000000000003</v>
      </c>
      <c r="D62" s="3">
        <v>21.693000000000001</v>
      </c>
      <c r="E62" s="1">
        <v>18.585999999999999</v>
      </c>
      <c r="G62" s="3">
        <f t="shared" si="11"/>
        <v>-21.609000000000002</v>
      </c>
      <c r="H62" s="1">
        <f t="shared" si="12"/>
        <v>-18.585999999999999</v>
      </c>
      <c r="J62" s="3">
        <f t="shared" si="5"/>
        <v>31.414000000000001</v>
      </c>
      <c r="L62" s="1">
        <f t="shared" si="6"/>
        <v>50.001132037184924</v>
      </c>
      <c r="O62" s="1">
        <f t="shared" si="0"/>
        <v>-110.61012000000001</v>
      </c>
      <c r="P62" s="1">
        <f t="shared" si="7"/>
        <v>-48.437209999999993</v>
      </c>
      <c r="Q62" s="1">
        <f t="shared" si="1"/>
        <v>-101.10974</v>
      </c>
      <c r="R62" s="1">
        <f t="shared" si="2"/>
        <v>-64.891970000000001</v>
      </c>
      <c r="X62" s="1">
        <f t="shared" si="8"/>
        <v>-103.2228459533295</v>
      </c>
      <c r="Y62" s="1">
        <f t="shared" si="9"/>
        <v>-68.288259626931634</v>
      </c>
    </row>
    <row r="63" spans="1:29" x14ac:dyDescent="0.25">
      <c r="A63" s="1">
        <v>22.411000000000001</v>
      </c>
      <c r="B63" s="3">
        <v>6.28</v>
      </c>
      <c r="D63" s="3">
        <v>21.321000000000002</v>
      </c>
      <c r="E63" s="1">
        <v>19.478999999999999</v>
      </c>
      <c r="G63" s="3">
        <f t="shared" si="11"/>
        <v>-22.411000000000001</v>
      </c>
      <c r="H63" s="1">
        <f t="shared" si="12"/>
        <v>-19.478999999999999</v>
      </c>
      <c r="J63" s="3">
        <f t="shared" si="5"/>
        <v>30.521000000000001</v>
      </c>
      <c r="L63" s="1">
        <f t="shared" si="6"/>
        <v>50.001139037025951</v>
      </c>
      <c r="O63" s="1">
        <f t="shared" si="0"/>
        <v>-112.35642</v>
      </c>
      <c r="P63" s="1">
        <f t="shared" si="7"/>
        <v>-47.007609999999993</v>
      </c>
      <c r="Q63" s="1">
        <f t="shared" si="1"/>
        <v>-103.14484</v>
      </c>
      <c r="R63" s="1">
        <f t="shared" si="2"/>
        <v>-63.625769999999996</v>
      </c>
      <c r="X63" s="1">
        <f t="shared" si="8"/>
        <v>-105.30749728067322</v>
      </c>
      <c r="Y63" s="1">
        <f t="shared" si="9"/>
        <v>-66.990723712363831</v>
      </c>
    </row>
    <row r="64" spans="1:29" x14ac:dyDescent="0.25">
      <c r="A64" s="1">
        <v>23.219000000000001</v>
      </c>
      <c r="B64" s="3">
        <v>6.1550000000000002</v>
      </c>
      <c r="D64" s="3">
        <v>20.928999999999998</v>
      </c>
      <c r="E64" s="1">
        <v>20.370999999999999</v>
      </c>
      <c r="G64" s="3">
        <f t="shared" si="11"/>
        <v>-23.219000000000001</v>
      </c>
      <c r="H64" s="1">
        <f t="shared" si="12"/>
        <v>-20.370999999999999</v>
      </c>
      <c r="J64" s="3">
        <f t="shared" si="5"/>
        <v>29.629000000000001</v>
      </c>
      <c r="L64" s="1">
        <f t="shared" si="6"/>
        <v>50.000745794437904</v>
      </c>
      <c r="O64" s="1">
        <f t="shared" si="0"/>
        <v>-114.07987999999997</v>
      </c>
      <c r="P64" s="1">
        <f t="shared" si="7"/>
        <v>-45.554539999999996</v>
      </c>
      <c r="Q64" s="1">
        <f t="shared" si="1"/>
        <v>-105.15975999999998</v>
      </c>
      <c r="R64" s="1">
        <f t="shared" si="2"/>
        <v>-62.330779999999997</v>
      </c>
      <c r="X64" s="1">
        <f t="shared" si="8"/>
        <v>-107.36867450795509</v>
      </c>
      <c r="Y64" s="1">
        <f t="shared" si="9"/>
        <v>-65.665550861175532</v>
      </c>
    </row>
    <row r="65" spans="1:25" x14ac:dyDescent="0.25">
      <c r="A65" s="1">
        <v>24.033999999999999</v>
      </c>
      <c r="B65" s="3">
        <v>6.0380000000000003</v>
      </c>
      <c r="D65" s="3">
        <v>20.516999999999999</v>
      </c>
      <c r="E65" s="1">
        <v>21.262</v>
      </c>
      <c r="G65" s="3">
        <f t="shared" si="11"/>
        <v>-24.033999999999999</v>
      </c>
      <c r="H65" s="1">
        <f t="shared" si="12"/>
        <v>-21.262</v>
      </c>
      <c r="J65" s="3">
        <f t="shared" si="5"/>
        <v>28.738</v>
      </c>
      <c r="L65" s="1">
        <f t="shared" si="6"/>
        <v>50.000816003341384</v>
      </c>
      <c r="O65" s="1">
        <f t="shared" si="0"/>
        <v>-115.78358999999999</v>
      </c>
      <c r="P65" s="1">
        <f t="shared" si="7"/>
        <v>-44.078060000000001</v>
      </c>
      <c r="Q65" s="1">
        <f t="shared" si="1"/>
        <v>-107.15759</v>
      </c>
      <c r="R65" s="1">
        <f t="shared" si="2"/>
        <v>-61.007440000000003</v>
      </c>
      <c r="X65" s="1">
        <f t="shared" si="8"/>
        <v>-109.41306383229626</v>
      </c>
      <c r="Y65" s="1">
        <f t="shared" si="9"/>
        <v>-64.310898459225243</v>
      </c>
    </row>
    <row r="66" spans="1:25" x14ac:dyDescent="0.25">
      <c r="A66" s="1">
        <v>24.855</v>
      </c>
      <c r="B66" s="3">
        <v>5.9290000000000003</v>
      </c>
      <c r="D66" s="3">
        <v>20.085999999999999</v>
      </c>
      <c r="E66" s="1">
        <v>22.152000000000001</v>
      </c>
      <c r="G66" s="3">
        <f t="shared" si="11"/>
        <v>-24.855</v>
      </c>
      <c r="H66" s="1">
        <f t="shared" si="12"/>
        <v>-22.152000000000001</v>
      </c>
      <c r="J66" s="3">
        <f t="shared" si="5"/>
        <v>27.847999999999999</v>
      </c>
      <c r="L66" s="1">
        <f t="shared" si="6"/>
        <v>50.001360401493081</v>
      </c>
      <c r="O66" s="1">
        <f t="shared" ref="O66:O90" si="13">G66+$N$15*(J66-B66)+$N$17*(G66-D66)</f>
        <v>-117.46655</v>
      </c>
      <c r="P66" s="1">
        <f t="shared" si="7"/>
        <v>-42.578169999999993</v>
      </c>
      <c r="Q66" s="1">
        <f t="shared" ref="Q66:Q90" si="14">G66+$N$20*(J66-B66)+$N$22*(G66-D66)</f>
        <v>-109.13732999999999</v>
      </c>
      <c r="R66" s="1">
        <f t="shared" ref="R66:R90" si="15">B66+$N$20*(G66-D66)+$N$22*(B66-J66)</f>
        <v>-59.655749999999998</v>
      </c>
      <c r="X66" s="1">
        <f t="shared" si="8"/>
        <v>-111.44227528900194</v>
      </c>
      <c r="Y66" s="1">
        <f t="shared" si="9"/>
        <v>-62.924882486563938</v>
      </c>
    </row>
    <row r="67" spans="1:25" x14ac:dyDescent="0.25">
      <c r="A67" s="1">
        <v>25.681999999999999</v>
      </c>
      <c r="B67" s="3">
        <v>5.8289999999999997</v>
      </c>
      <c r="D67" s="3">
        <v>19.634</v>
      </c>
      <c r="E67" s="1">
        <v>23.039000000000001</v>
      </c>
      <c r="G67" s="3">
        <f t="shared" si="11"/>
        <v>-25.681999999999999</v>
      </c>
      <c r="H67" s="1">
        <f t="shared" si="12"/>
        <v>-23.039000000000001</v>
      </c>
      <c r="J67" s="3">
        <f t="shared" ref="J67:J73" si="16">H67+50</f>
        <v>26.960999999999999</v>
      </c>
      <c r="L67" s="1">
        <f t="shared" ref="L67:L90" si="17">((G67-D67)^2+(B67-J67)^2)^0.5</f>
        <v>50.001012789742575</v>
      </c>
      <c r="O67" s="1">
        <f t="shared" si="13"/>
        <v>-119.12452</v>
      </c>
      <c r="P67" s="1">
        <f t="shared" ref="P67:P90" si="18">B67+$N$15*(G67-D67)+$N$17*(B67-J67)</f>
        <v>-41.055839999999996</v>
      </c>
      <c r="Q67" s="1">
        <f t="shared" si="14"/>
        <v>-111.09436000000001</v>
      </c>
      <c r="R67" s="1">
        <f t="shared" si="15"/>
        <v>-58.275919999999999</v>
      </c>
      <c r="X67" s="1">
        <f t="shared" ref="X67:X89" si="19">Q67+(R67-R68)*$N$25/((R68-R67)^2+(Q68-Q67)^2)^0.5</f>
        <v>-113.44902213432945</v>
      </c>
      <c r="Y67" s="1">
        <f t="shared" ref="Y67:Y89" si="20">R67+(Q68-Q67)*$N$25/((R68-R67)^2+(Q68-Q67)^2)^0.5</f>
        <v>-61.509426801161098</v>
      </c>
    </row>
    <row r="68" spans="1:25" x14ac:dyDescent="0.25">
      <c r="A68" s="1">
        <v>26.515000000000001</v>
      </c>
      <c r="B68" s="3">
        <v>5.7389999999999999</v>
      </c>
      <c r="D68" s="3">
        <v>19.163</v>
      </c>
      <c r="E68" s="1">
        <v>23.923999999999999</v>
      </c>
      <c r="G68" s="3">
        <f t="shared" si="11"/>
        <v>-26.515000000000001</v>
      </c>
      <c r="H68" s="1">
        <f t="shared" si="12"/>
        <v>-23.923999999999999</v>
      </c>
      <c r="J68" s="3">
        <f t="shared" si="16"/>
        <v>26.076000000000001</v>
      </c>
      <c r="L68" s="1">
        <f t="shared" si="17"/>
        <v>50.000732524634074</v>
      </c>
      <c r="O68" s="1">
        <f t="shared" si="13"/>
        <v>-120.76179999999999</v>
      </c>
      <c r="P68" s="1">
        <f t="shared" si="18"/>
        <v>-39.506009999999996</v>
      </c>
      <c r="Q68" s="1">
        <f t="shared" si="14"/>
        <v>-113.03373999999999</v>
      </c>
      <c r="R68" s="1">
        <f t="shared" si="15"/>
        <v>-56.863649999999993</v>
      </c>
      <c r="X68" s="1">
        <f t="shared" si="19"/>
        <v>-115.4298691415203</v>
      </c>
      <c r="Y68" s="1">
        <f t="shared" si="20"/>
        <v>-60.066549489081282</v>
      </c>
    </row>
    <row r="69" spans="1:25" x14ac:dyDescent="0.25">
      <c r="A69" s="1">
        <v>27.353999999999999</v>
      </c>
      <c r="B69" s="3">
        <v>5.657</v>
      </c>
      <c r="D69" s="3">
        <v>18.672000000000001</v>
      </c>
      <c r="E69" s="1">
        <v>24.805</v>
      </c>
      <c r="G69" s="3">
        <f t="shared" si="11"/>
        <v>-27.353999999999999</v>
      </c>
      <c r="H69" s="1">
        <f t="shared" si="12"/>
        <v>-24.805</v>
      </c>
      <c r="J69" s="3">
        <f t="shared" si="16"/>
        <v>25.195</v>
      </c>
      <c r="L69" s="1">
        <f t="shared" si="17"/>
        <v>50.00126118409414</v>
      </c>
      <c r="O69" s="1">
        <f t="shared" si="13"/>
        <v>-122.37605999999998</v>
      </c>
      <c r="P69" s="1">
        <f t="shared" si="18"/>
        <v>-37.938979999999994</v>
      </c>
      <c r="Q69" s="1">
        <f t="shared" si="14"/>
        <v>-114.95161999999999</v>
      </c>
      <c r="R69" s="1">
        <f t="shared" si="15"/>
        <v>-55.428859999999993</v>
      </c>
      <c r="X69" s="1">
        <f t="shared" si="19"/>
        <v>-117.39941883855195</v>
      </c>
      <c r="Y69" s="1">
        <f t="shared" si="20"/>
        <v>-58.59244670593737</v>
      </c>
    </row>
    <row r="70" spans="1:25" x14ac:dyDescent="0.25">
      <c r="A70" s="1">
        <v>28.199000000000002</v>
      </c>
      <c r="B70" s="3">
        <v>5.5860000000000003</v>
      </c>
      <c r="D70" s="3">
        <v>18.161000000000001</v>
      </c>
      <c r="E70" s="1">
        <v>25.683</v>
      </c>
      <c r="G70" s="3">
        <f t="shared" si="11"/>
        <v>-28.199000000000002</v>
      </c>
      <c r="H70" s="1">
        <f t="shared" si="12"/>
        <v>-25.683</v>
      </c>
      <c r="J70" s="3">
        <f t="shared" si="16"/>
        <v>24.317</v>
      </c>
      <c r="L70" s="1">
        <f t="shared" si="17"/>
        <v>50.000999600008001</v>
      </c>
      <c r="O70" s="1">
        <f t="shared" si="13"/>
        <v>-123.96754</v>
      </c>
      <c r="P70" s="1">
        <f t="shared" si="18"/>
        <v>-36.343389999999999</v>
      </c>
      <c r="Q70" s="1">
        <f t="shared" si="14"/>
        <v>-116.84976</v>
      </c>
      <c r="R70" s="1">
        <f t="shared" si="15"/>
        <v>-53.960189999999997</v>
      </c>
      <c r="X70" s="1">
        <f t="shared" si="19"/>
        <v>-119.34398730055015</v>
      </c>
      <c r="Y70" s="1">
        <f t="shared" si="20"/>
        <v>-57.087302113946393</v>
      </c>
    </row>
    <row r="71" spans="1:25" x14ac:dyDescent="0.25">
      <c r="A71" s="1">
        <v>29.048999999999999</v>
      </c>
      <c r="B71" s="3">
        <v>5.524</v>
      </c>
      <c r="D71" s="3">
        <v>17.63</v>
      </c>
      <c r="E71" s="1">
        <v>26.556999999999999</v>
      </c>
      <c r="G71" s="3">
        <f t="shared" si="11"/>
        <v>-29.048999999999999</v>
      </c>
      <c r="H71" s="1">
        <f t="shared" si="12"/>
        <v>-26.556999999999999</v>
      </c>
      <c r="J71" s="3">
        <f t="shared" si="16"/>
        <v>23.443000000000001</v>
      </c>
      <c r="L71" s="1">
        <f t="shared" si="17"/>
        <v>50.000196019615764</v>
      </c>
      <c r="O71" s="1">
        <f t="shared" si="13"/>
        <v>-125.53297000000001</v>
      </c>
      <c r="P71" s="1">
        <f t="shared" si="18"/>
        <v>-34.727450000000005</v>
      </c>
      <c r="Q71" s="1">
        <f t="shared" si="14"/>
        <v>-118.72375</v>
      </c>
      <c r="R71" s="1">
        <f t="shared" si="15"/>
        <v>-52.465469999999996</v>
      </c>
      <c r="X71" s="1">
        <f t="shared" si="19"/>
        <v>-121.25902520726284</v>
      </c>
      <c r="Y71" s="1">
        <f t="shared" si="20"/>
        <v>-55.559396247252558</v>
      </c>
    </row>
    <row r="72" spans="1:25" x14ac:dyDescent="0.25">
      <c r="A72" s="1">
        <v>29.905999999999999</v>
      </c>
      <c r="B72" s="3">
        <v>5.4720000000000004</v>
      </c>
      <c r="D72" s="3">
        <v>17.079000000000001</v>
      </c>
      <c r="E72" s="1">
        <v>27.425999999999998</v>
      </c>
      <c r="G72" s="3">
        <f t="shared" si="11"/>
        <v>-29.905999999999999</v>
      </c>
      <c r="H72" s="1">
        <f t="shared" si="12"/>
        <v>-27.425999999999998</v>
      </c>
      <c r="J72" s="3">
        <f t="shared" si="16"/>
        <v>22.574000000000002</v>
      </c>
      <c r="L72" s="1">
        <f t="shared" si="17"/>
        <v>50.000686285290122</v>
      </c>
      <c r="O72" s="1">
        <f t="shared" si="13"/>
        <v>-127.07852999999999</v>
      </c>
      <c r="P72" s="1">
        <f t="shared" si="18"/>
        <v>-33.090279999999993</v>
      </c>
      <c r="Q72" s="1">
        <f t="shared" si="14"/>
        <v>-120.57976999999998</v>
      </c>
      <c r="R72" s="1">
        <f t="shared" si="15"/>
        <v>-50.944579999999995</v>
      </c>
      <c r="X72" s="1">
        <f t="shared" si="19"/>
        <v>-123.159499469566</v>
      </c>
      <c r="Y72" s="1">
        <f t="shared" si="20"/>
        <v>-54.001538597013152</v>
      </c>
    </row>
    <row r="73" spans="1:25" x14ac:dyDescent="0.25">
      <c r="A73" s="1">
        <v>30.768999999999998</v>
      </c>
      <c r="B73" s="3">
        <v>5.431</v>
      </c>
      <c r="D73" s="3">
        <v>16.507999999999999</v>
      </c>
      <c r="E73" s="1">
        <v>28.289000000000001</v>
      </c>
      <c r="G73" s="3">
        <f t="shared" si="11"/>
        <v>-30.768999999999998</v>
      </c>
      <c r="H73" s="1">
        <f t="shared" si="12"/>
        <v>-28.289000000000001</v>
      </c>
      <c r="J73" s="3">
        <f t="shared" si="16"/>
        <v>21.710999999999999</v>
      </c>
      <c r="L73" s="1">
        <f t="shared" si="17"/>
        <v>50.001531266552227</v>
      </c>
      <c r="O73" s="1">
        <f t="shared" si="13"/>
        <v>-128.60112999999998</v>
      </c>
      <c r="P73" s="1">
        <f t="shared" si="18"/>
        <v>-31.43081999999999</v>
      </c>
      <c r="Q73" s="1">
        <f t="shared" si="14"/>
        <v>-122.41472999999999</v>
      </c>
      <c r="R73" s="1">
        <f t="shared" si="15"/>
        <v>-49.396079999999991</v>
      </c>
      <c r="X73" s="1">
        <f t="shared" si="19"/>
        <v>-125.04289387212179</v>
      </c>
      <c r="Y73" s="1">
        <f t="shared" si="20"/>
        <v>-52.41149948346721</v>
      </c>
    </row>
    <row r="74" spans="1:25" x14ac:dyDescent="0.25">
      <c r="A74" s="1">
        <v>31.637</v>
      </c>
      <c r="B74" s="3">
        <v>5.4009999999999998</v>
      </c>
      <c r="D74" s="3">
        <v>15.917</v>
      </c>
      <c r="E74" s="1">
        <v>29.146999999999998</v>
      </c>
      <c r="G74" s="3">
        <f t="shared" si="11"/>
        <v>-31.637</v>
      </c>
      <c r="H74" s="1">
        <f t="shared" si="12"/>
        <v>-29.146999999999998</v>
      </c>
      <c r="J74" s="3">
        <f>H74+50</f>
        <v>20.853000000000002</v>
      </c>
      <c r="L74" s="1">
        <f t="shared" si="17"/>
        <v>50.001472178326914</v>
      </c>
      <c r="O74" s="1">
        <f t="shared" si="13"/>
        <v>-130.09774000000002</v>
      </c>
      <c r="P74" s="1">
        <f t="shared" si="18"/>
        <v>-29.746919999999999</v>
      </c>
      <c r="Q74" s="1">
        <f t="shared" si="14"/>
        <v>-124.22598000000001</v>
      </c>
      <c r="R74" s="1">
        <f t="shared" si="15"/>
        <v>-47.817440000000005</v>
      </c>
      <c r="X74" s="1">
        <f t="shared" si="19"/>
        <v>-126.89788619355912</v>
      </c>
      <c r="Y74" s="1">
        <f t="shared" si="20"/>
        <v>-50.794169294514447</v>
      </c>
    </row>
    <row r="75" spans="1:25" x14ac:dyDescent="0.25">
      <c r="A75" s="1">
        <v>32.511000000000003</v>
      </c>
      <c r="B75" s="3">
        <v>5.3819999999999997</v>
      </c>
      <c r="D75" s="3">
        <v>15.305</v>
      </c>
      <c r="E75" s="1">
        <v>29.998000000000001</v>
      </c>
      <c r="G75" s="3">
        <f t="shared" si="11"/>
        <v>-32.511000000000003</v>
      </c>
      <c r="H75" s="1">
        <f t="shared" si="12"/>
        <v>-29.998000000000001</v>
      </c>
      <c r="J75" s="3">
        <f t="shared" ref="J75:J90" si="21">H75+50</f>
        <v>20.001999999999999</v>
      </c>
      <c r="L75" s="1">
        <f t="shared" si="17"/>
        <v>50.001142546945864</v>
      </c>
      <c r="O75" s="1">
        <f t="shared" si="13"/>
        <v>-131.56924000000001</v>
      </c>
      <c r="P75" s="1">
        <f t="shared" si="18"/>
        <v>-28.042759999999998</v>
      </c>
      <c r="Q75" s="1">
        <f t="shared" si="14"/>
        <v>-126.01364000000001</v>
      </c>
      <c r="R75" s="1">
        <f t="shared" si="15"/>
        <v>-46.21284</v>
      </c>
      <c r="X75" s="1">
        <f t="shared" si="19"/>
        <v>-128.72810911952024</v>
      </c>
      <c r="Y75" s="1">
        <f t="shared" si="20"/>
        <v>-49.150808243390493</v>
      </c>
    </row>
    <row r="76" spans="1:25" x14ac:dyDescent="0.25">
      <c r="A76" s="1">
        <v>33.390999999999998</v>
      </c>
      <c r="B76" s="3">
        <v>5.3739999999999997</v>
      </c>
      <c r="D76" s="3">
        <v>14.673</v>
      </c>
      <c r="E76" s="1">
        <v>30.843</v>
      </c>
      <c r="G76" s="3">
        <f t="shared" si="11"/>
        <v>-33.390999999999998</v>
      </c>
      <c r="H76" s="1">
        <f t="shared" si="12"/>
        <v>-30.843</v>
      </c>
      <c r="J76" s="3">
        <f t="shared" si="21"/>
        <v>19.157</v>
      </c>
      <c r="L76" s="1">
        <f t="shared" si="17"/>
        <v>50.001191835795275</v>
      </c>
      <c r="O76" s="1">
        <f t="shared" si="13"/>
        <v>-133.01777999999999</v>
      </c>
      <c r="P76" s="1">
        <f t="shared" si="18"/>
        <v>-26.316310000000001</v>
      </c>
      <c r="Q76" s="1">
        <f t="shared" si="14"/>
        <v>-127.78023999999999</v>
      </c>
      <c r="R76" s="1">
        <f t="shared" si="15"/>
        <v>-44.580629999999999</v>
      </c>
      <c r="X76" s="1">
        <f t="shared" si="19"/>
        <v>-130.53895908650901</v>
      </c>
      <c r="Y76" s="1">
        <f t="shared" si="20"/>
        <v>-47.477088009661244</v>
      </c>
    </row>
    <row r="77" spans="1:25" x14ac:dyDescent="0.25">
      <c r="A77" s="1">
        <v>34.276000000000003</v>
      </c>
      <c r="B77" s="3">
        <v>5.3780000000000001</v>
      </c>
      <c r="D77" s="3">
        <v>14.021000000000001</v>
      </c>
      <c r="E77" s="1">
        <v>31.68</v>
      </c>
      <c r="G77" s="3">
        <f t="shared" si="11"/>
        <v>-34.276000000000003</v>
      </c>
      <c r="H77" s="1">
        <f t="shared" si="12"/>
        <v>-31.68</v>
      </c>
      <c r="J77" s="3">
        <f t="shared" si="21"/>
        <v>18.32</v>
      </c>
      <c r="L77" s="1">
        <f t="shared" si="17"/>
        <v>50.000955720865974</v>
      </c>
      <c r="O77" s="1">
        <f t="shared" si="13"/>
        <v>-134.44021000000001</v>
      </c>
      <c r="P77" s="1">
        <f t="shared" si="18"/>
        <v>-24.568599999999996</v>
      </c>
      <c r="Q77" s="1">
        <f t="shared" si="14"/>
        <v>-129.52225000000001</v>
      </c>
      <c r="R77" s="1">
        <f t="shared" si="15"/>
        <v>-42.921459999999996</v>
      </c>
      <c r="X77" s="1">
        <f t="shared" si="19"/>
        <v>-132.31993922649474</v>
      </c>
      <c r="Y77" s="1">
        <f t="shared" si="20"/>
        <v>-45.780294551343481</v>
      </c>
    </row>
    <row r="78" spans="1:25" x14ac:dyDescent="0.25">
      <c r="A78" s="1">
        <v>35.167999999999999</v>
      </c>
      <c r="B78" s="3">
        <v>5.3929999999999998</v>
      </c>
      <c r="D78" s="3">
        <v>13.348000000000001</v>
      </c>
      <c r="E78" s="1">
        <v>32.51</v>
      </c>
      <c r="G78" s="3">
        <f t="shared" si="11"/>
        <v>-35.167999999999999</v>
      </c>
      <c r="H78" s="1">
        <f t="shared" si="12"/>
        <v>-32.51</v>
      </c>
      <c r="J78" s="3">
        <f t="shared" si="21"/>
        <v>17.490000000000002</v>
      </c>
      <c r="L78" s="1">
        <f t="shared" si="17"/>
        <v>50.001396630494234</v>
      </c>
      <c r="O78" s="1">
        <f t="shared" si="13"/>
        <v>-135.84062</v>
      </c>
      <c r="P78" s="1">
        <f t="shared" si="18"/>
        <v>-22.800689999999999</v>
      </c>
      <c r="Q78" s="1">
        <f t="shared" si="14"/>
        <v>-131.24375999999998</v>
      </c>
      <c r="R78" s="1">
        <f t="shared" si="15"/>
        <v>-41.23677</v>
      </c>
      <c r="X78" s="1">
        <f t="shared" si="19"/>
        <v>-134.08730132215354</v>
      </c>
      <c r="Y78" s="1">
        <f t="shared" si="20"/>
        <v>-44.050001726894379</v>
      </c>
    </row>
    <row r="79" spans="1:25" x14ac:dyDescent="0.25">
      <c r="A79" s="1">
        <v>36.064999999999998</v>
      </c>
      <c r="B79" s="3">
        <v>5.4210000000000003</v>
      </c>
      <c r="D79" s="3">
        <v>12.654</v>
      </c>
      <c r="E79" s="1">
        <v>33.331000000000003</v>
      </c>
      <c r="G79" s="3">
        <f t="shared" si="11"/>
        <v>-36.064999999999998</v>
      </c>
      <c r="H79" s="1">
        <f t="shared" si="12"/>
        <v>-33.331000000000003</v>
      </c>
      <c r="J79" s="3">
        <f t="shared" si="21"/>
        <v>16.668999999999997</v>
      </c>
      <c r="L79" s="1">
        <f>((G79-D79)^2+(B79-J79)^2)^0.5</f>
        <v>50.000584646581878</v>
      </c>
      <c r="O79" s="1">
        <f t="shared" si="13"/>
        <v>-137.21283</v>
      </c>
      <c r="P79" s="1">
        <f t="shared" si="18"/>
        <v>-21.010459999999995</v>
      </c>
      <c r="Q79" s="1">
        <f t="shared" si="14"/>
        <v>-132.93858999999998</v>
      </c>
      <c r="R79" s="1">
        <f t="shared" si="15"/>
        <v>-39.523679999999992</v>
      </c>
      <c r="X79" s="1">
        <f t="shared" si="19"/>
        <v>-135.82010070718189</v>
      </c>
      <c r="Y79" s="1">
        <f t="shared" si="20"/>
        <v>-42.298008034749309</v>
      </c>
    </row>
    <row r="80" spans="1:25" x14ac:dyDescent="0.25">
      <c r="A80" s="1">
        <v>36.968000000000004</v>
      </c>
      <c r="B80" s="3">
        <v>5.4610000000000003</v>
      </c>
      <c r="D80" s="3">
        <v>11.94</v>
      </c>
      <c r="E80" s="1">
        <v>34.143000000000001</v>
      </c>
      <c r="G80" s="3">
        <f t="shared" si="11"/>
        <v>-36.968000000000004</v>
      </c>
      <c r="H80" s="1">
        <f t="shared" si="12"/>
        <v>-34.143000000000001</v>
      </c>
      <c r="J80" s="3">
        <f t="shared" si="21"/>
        <v>15.856999999999999</v>
      </c>
      <c r="L80" s="1">
        <f t="shared" si="17"/>
        <v>50.000692795200344</v>
      </c>
      <c r="O80" s="1">
        <f t="shared" si="13"/>
        <v>-138.56196</v>
      </c>
      <c r="P80" s="1">
        <f t="shared" si="18"/>
        <v>-19.201119999999996</v>
      </c>
      <c r="Q80" s="1">
        <f t="shared" si="14"/>
        <v>-134.61148</v>
      </c>
      <c r="R80" s="1">
        <f t="shared" si="15"/>
        <v>-37.786159999999995</v>
      </c>
      <c r="X80" s="1">
        <f t="shared" si="19"/>
        <v>-137.52952810294468</v>
      </c>
      <c r="Y80" s="1">
        <f t="shared" si="20"/>
        <v>-40.522031939419108</v>
      </c>
    </row>
    <row r="81" spans="1:25" x14ac:dyDescent="0.25">
      <c r="A81" s="1">
        <v>37.878</v>
      </c>
      <c r="B81" s="3">
        <v>5.5129999999999999</v>
      </c>
      <c r="D81" s="3">
        <v>11.205</v>
      </c>
      <c r="E81" s="1">
        <v>34.945999999999998</v>
      </c>
      <c r="G81" s="3">
        <f t="shared" si="11"/>
        <v>-37.878</v>
      </c>
      <c r="H81" s="1">
        <f t="shared" si="12"/>
        <v>-34.945999999999998</v>
      </c>
      <c r="J81" s="3">
        <f t="shared" si="21"/>
        <v>15.054000000000002</v>
      </c>
      <c r="L81" s="1">
        <f t="shared" si="17"/>
        <v>50.001715670564742</v>
      </c>
      <c r="O81" s="1">
        <f t="shared" si="13"/>
        <v>-139.88900999999998</v>
      </c>
      <c r="P81" s="1">
        <f t="shared" si="18"/>
        <v>-17.372670000000003</v>
      </c>
      <c r="Q81" s="1">
        <f t="shared" si="14"/>
        <v>-136.26343</v>
      </c>
      <c r="R81" s="1">
        <f t="shared" si="15"/>
        <v>-36.024210000000004</v>
      </c>
      <c r="X81" s="1">
        <f t="shared" si="19"/>
        <v>-139.22595113658343</v>
      </c>
      <c r="Y81" s="1">
        <f t="shared" si="20"/>
        <v>-38.711861114876399</v>
      </c>
    </row>
    <row r="82" spans="1:25" x14ac:dyDescent="0.25">
      <c r="A82" s="1">
        <v>38.792999999999999</v>
      </c>
      <c r="B82" s="3">
        <v>5.5780000000000003</v>
      </c>
      <c r="D82" s="3">
        <v>10.448</v>
      </c>
      <c r="E82" s="1">
        <v>35.738999999999997</v>
      </c>
      <c r="G82" s="3">
        <f t="shared" si="11"/>
        <v>-38.792999999999999</v>
      </c>
      <c r="H82" s="1">
        <f t="shared" si="12"/>
        <v>-35.738999999999997</v>
      </c>
      <c r="J82" s="3">
        <f t="shared" si="21"/>
        <v>14.261000000000003</v>
      </c>
      <c r="L82" s="1">
        <f t="shared" si="17"/>
        <v>50.000705695019946</v>
      </c>
      <c r="O82" s="1">
        <f t="shared" si="13"/>
        <v>-141.18570999999997</v>
      </c>
      <c r="P82" s="1">
        <f t="shared" si="18"/>
        <v>-15.523930000000005</v>
      </c>
      <c r="Q82" s="1">
        <f t="shared" si="14"/>
        <v>-137.88616999999999</v>
      </c>
      <c r="R82" s="1">
        <f t="shared" si="15"/>
        <v>-34.235510000000005</v>
      </c>
      <c r="X82" s="1">
        <f t="shared" si="19"/>
        <v>-140.88428887173589</v>
      </c>
      <c r="Y82" s="1">
        <f t="shared" si="20"/>
        <v>-36.883392782704149</v>
      </c>
    </row>
    <row r="83" spans="1:25" x14ac:dyDescent="0.25">
      <c r="A83" s="1">
        <v>39.713999999999999</v>
      </c>
      <c r="B83" s="3">
        <v>5.6559999999999997</v>
      </c>
      <c r="D83" s="3">
        <v>9.6709999999999994</v>
      </c>
      <c r="E83" s="1">
        <v>36.521000000000001</v>
      </c>
      <c r="G83" s="3">
        <f t="shared" si="11"/>
        <v>-39.713999999999999</v>
      </c>
      <c r="H83" s="1">
        <f t="shared" si="12"/>
        <v>-36.521000000000001</v>
      </c>
      <c r="J83" s="3">
        <f t="shared" si="21"/>
        <v>13.478999999999999</v>
      </c>
      <c r="L83" s="1">
        <f t="shared" si="17"/>
        <v>50.000775533985468</v>
      </c>
      <c r="O83" s="1">
        <f t="shared" si="13"/>
        <v>-142.45927</v>
      </c>
      <c r="P83" s="1">
        <f t="shared" si="18"/>
        <v>-13.657169999999999</v>
      </c>
      <c r="Q83" s="1">
        <f t="shared" si="14"/>
        <v>-139.48652999999999</v>
      </c>
      <c r="R83" s="1">
        <f t="shared" si="15"/>
        <v>-32.423469999999995</v>
      </c>
      <c r="X83" s="1">
        <f t="shared" si="19"/>
        <v>-142.52374389230954</v>
      </c>
      <c r="Y83" s="1">
        <f t="shared" si="20"/>
        <v>-35.026416747892064</v>
      </c>
    </row>
    <row r="84" spans="1:25" x14ac:dyDescent="0.25">
      <c r="A84" s="1">
        <v>40.642000000000003</v>
      </c>
      <c r="B84" s="3">
        <v>5.7480000000000002</v>
      </c>
      <c r="D84" s="3">
        <v>8.8719999999999999</v>
      </c>
      <c r="E84" s="1">
        <v>37.292999999999999</v>
      </c>
      <c r="G84" s="3">
        <f t="shared" si="11"/>
        <v>-40.642000000000003</v>
      </c>
      <c r="H84" s="1">
        <f t="shared" si="12"/>
        <v>-37.292999999999999</v>
      </c>
      <c r="J84" s="3">
        <f t="shared" si="21"/>
        <v>12.707000000000001</v>
      </c>
      <c r="L84" s="1">
        <f t="shared" si="17"/>
        <v>50.000638765919788</v>
      </c>
      <c r="O84" s="1">
        <f t="shared" si="13"/>
        <v>-143.70872</v>
      </c>
      <c r="P84" s="1">
        <f t="shared" si="18"/>
        <v>-11.767149999999999</v>
      </c>
      <c r="Q84" s="1">
        <f t="shared" si="14"/>
        <v>-141.0643</v>
      </c>
      <c r="R84" s="1">
        <f t="shared" si="15"/>
        <v>-30.582470000000001</v>
      </c>
      <c r="X84" s="1">
        <f t="shared" si="19"/>
        <v>-144.13587227450233</v>
      </c>
      <c r="Y84" s="1">
        <f t="shared" si="20"/>
        <v>-33.144782190680239</v>
      </c>
    </row>
    <row r="85" spans="1:25" x14ac:dyDescent="0.25">
      <c r="A85" s="1">
        <v>41.576999999999998</v>
      </c>
      <c r="B85" s="3">
        <v>5.8529999999999998</v>
      </c>
      <c r="D85" s="3">
        <v>8.0510000000000002</v>
      </c>
      <c r="E85" s="1">
        <v>38.052999999999997</v>
      </c>
      <c r="G85" s="3">
        <f t="shared" si="11"/>
        <v>-41.576999999999998</v>
      </c>
      <c r="H85" s="1">
        <f t="shared" si="12"/>
        <v>-38.052999999999997</v>
      </c>
      <c r="J85" s="3">
        <f t="shared" si="21"/>
        <v>11.947000000000003</v>
      </c>
      <c r="L85" s="1">
        <f t="shared" si="17"/>
        <v>50.000752194342041</v>
      </c>
      <c r="O85" s="1">
        <f t="shared" si="13"/>
        <v>-144.93387999999999</v>
      </c>
      <c r="P85" s="1">
        <f t="shared" si="18"/>
        <v>-9.8611400000000042</v>
      </c>
      <c r="Q85" s="1">
        <f t="shared" si="14"/>
        <v>-142.61815999999999</v>
      </c>
      <c r="R85" s="1">
        <f t="shared" si="15"/>
        <v>-28.719780000000007</v>
      </c>
      <c r="X85" s="1">
        <f t="shared" si="19"/>
        <v>-145.72431649037145</v>
      </c>
      <c r="Y85" s="1">
        <f t="shared" si="20"/>
        <v>-31.240056147036935</v>
      </c>
    </row>
    <row r="86" spans="1:25" x14ac:dyDescent="0.25">
      <c r="A86" s="1">
        <v>42.518000000000001</v>
      </c>
      <c r="B86" s="3">
        <v>5.9710000000000001</v>
      </c>
      <c r="D86" s="3">
        <v>7.2089999999999996</v>
      </c>
      <c r="E86" s="1">
        <v>38.801000000000002</v>
      </c>
      <c r="G86" s="3">
        <f t="shared" si="11"/>
        <v>-42.518000000000001</v>
      </c>
      <c r="H86" s="1">
        <f t="shared" si="12"/>
        <v>-38.801000000000002</v>
      </c>
      <c r="J86" s="3">
        <f t="shared" si="21"/>
        <v>11.198999999999998</v>
      </c>
      <c r="L86" s="1">
        <f t="shared" si="17"/>
        <v>50.001065118655227</v>
      </c>
      <c r="O86" s="1">
        <f t="shared" si="13"/>
        <v>-146.13374999999999</v>
      </c>
      <c r="P86" s="1">
        <f t="shared" si="18"/>
        <v>-7.9391399999999948</v>
      </c>
      <c r="Q86" s="1">
        <f t="shared" si="14"/>
        <v>-144.14711</v>
      </c>
      <c r="R86" s="1">
        <f t="shared" si="15"/>
        <v>-26.8354</v>
      </c>
      <c r="X86" s="1">
        <f t="shared" si="19"/>
        <v>-147.29316957850858</v>
      </c>
      <c r="Y86" s="1">
        <f t="shared" si="20"/>
        <v>-29.305685232209907</v>
      </c>
    </row>
    <row r="87" spans="1:25" x14ac:dyDescent="0.25">
      <c r="A87" s="1">
        <v>43.466000000000001</v>
      </c>
      <c r="B87" s="3">
        <v>6.1050000000000004</v>
      </c>
      <c r="D87" s="3">
        <v>6.3440000000000003</v>
      </c>
      <c r="E87" s="1">
        <v>39.536999999999999</v>
      </c>
      <c r="G87" s="3">
        <f t="shared" si="11"/>
        <v>-43.466000000000001</v>
      </c>
      <c r="H87" s="1">
        <f t="shared" si="12"/>
        <v>-39.536999999999999</v>
      </c>
      <c r="J87" s="3">
        <f t="shared" si="21"/>
        <v>10.463000000000001</v>
      </c>
      <c r="L87" s="1">
        <f t="shared" si="17"/>
        <v>50.000282639201153</v>
      </c>
      <c r="O87" s="1">
        <f t="shared" si="13"/>
        <v>-147.30741999999998</v>
      </c>
      <c r="P87" s="1">
        <f t="shared" si="18"/>
        <v>-5.9918200000000006</v>
      </c>
      <c r="Q87" s="1">
        <f t="shared" si="14"/>
        <v>-145.65137999999999</v>
      </c>
      <c r="R87" s="1">
        <f t="shared" si="15"/>
        <v>-24.919620000000002</v>
      </c>
      <c r="X87" s="1">
        <f t="shared" si="19"/>
        <v>-148.82523580815359</v>
      </c>
      <c r="Y87" s="1">
        <f t="shared" si="20"/>
        <v>-27.354088999402073</v>
      </c>
    </row>
    <row r="88" spans="1:25" x14ac:dyDescent="0.25">
      <c r="A88" s="1">
        <v>44.421999999999997</v>
      </c>
      <c r="B88" s="3">
        <v>6.2519999999999998</v>
      </c>
      <c r="D88" s="3">
        <v>5.4569999999999999</v>
      </c>
      <c r="E88" s="1">
        <v>40.259</v>
      </c>
      <c r="G88" s="3">
        <f t="shared" si="11"/>
        <v>-44.421999999999997</v>
      </c>
      <c r="H88" s="1">
        <f t="shared" si="12"/>
        <v>-40.259</v>
      </c>
      <c r="J88" s="3">
        <f t="shared" si="21"/>
        <v>9.7409999999999997</v>
      </c>
      <c r="L88" s="1">
        <f t="shared" si="17"/>
        <v>50.000877612297963</v>
      </c>
      <c r="O88" s="1">
        <f t="shared" si="13"/>
        <v>-148.45976999999999</v>
      </c>
      <c r="P88" s="1">
        <f t="shared" si="18"/>
        <v>-4.0327500000000001</v>
      </c>
      <c r="Q88" s="1">
        <f t="shared" si="14"/>
        <v>-147.13395</v>
      </c>
      <c r="R88" s="1">
        <f t="shared" si="15"/>
        <v>-22.98677</v>
      </c>
      <c r="X88" s="1">
        <f t="shared" si="19"/>
        <v>-150.34280644203858</v>
      </c>
      <c r="Y88" s="1">
        <f t="shared" si="20"/>
        <v>-25.374915794206771</v>
      </c>
    </row>
    <row r="89" spans="1:25" x14ac:dyDescent="0.25">
      <c r="A89" s="1">
        <v>45.386000000000003</v>
      </c>
      <c r="B89" s="3">
        <v>6.4139999999999997</v>
      </c>
      <c r="D89" s="3">
        <v>4.5460000000000003</v>
      </c>
      <c r="E89" s="1">
        <v>40.968000000000004</v>
      </c>
      <c r="G89" s="3">
        <f t="shared" si="11"/>
        <v>-45.386000000000003</v>
      </c>
      <c r="H89" s="1">
        <f t="shared" si="12"/>
        <v>-40.968000000000004</v>
      </c>
      <c r="J89" s="3">
        <f t="shared" si="21"/>
        <v>9.0319999999999965</v>
      </c>
      <c r="L89" s="1">
        <f t="shared" si="17"/>
        <v>50.000585476572176</v>
      </c>
      <c r="O89" s="1">
        <f t="shared" si="13"/>
        <v>-149.58679999999998</v>
      </c>
      <c r="P89" s="1">
        <f t="shared" si="18"/>
        <v>-2.0535399999999928</v>
      </c>
      <c r="Q89" s="1">
        <f t="shared" si="14"/>
        <v>-148.59196</v>
      </c>
      <c r="R89" s="1">
        <f t="shared" si="15"/>
        <v>-21.027699999999992</v>
      </c>
      <c r="X89" s="1">
        <f t="shared" si="19"/>
        <v>-151.83282694001863</v>
      </c>
      <c r="Y89" s="1">
        <f t="shared" si="20"/>
        <v>-23.372221588105809</v>
      </c>
    </row>
    <row r="90" spans="1:25" x14ac:dyDescent="0.25">
      <c r="A90" s="1">
        <v>46.357999999999997</v>
      </c>
      <c r="B90" s="3">
        <v>6.5919999999999996</v>
      </c>
      <c r="D90" s="3">
        <v>3.6120000000000001</v>
      </c>
      <c r="E90" s="1">
        <v>41.661999999999999</v>
      </c>
      <c r="G90" s="3">
        <f t="shared" si="11"/>
        <v>-46.357999999999997</v>
      </c>
      <c r="H90" s="1">
        <f t="shared" si="12"/>
        <v>-41.661999999999999</v>
      </c>
      <c r="J90" s="3">
        <f t="shared" si="21"/>
        <v>8.338000000000001</v>
      </c>
      <c r="L90" s="1">
        <f t="shared" si="17"/>
        <v>50.00049415755808</v>
      </c>
      <c r="O90" s="1">
        <f t="shared" si="13"/>
        <v>-150.69054</v>
      </c>
      <c r="P90" s="1">
        <f t="shared" si="18"/>
        <v>-5.5340000000002831E-2</v>
      </c>
      <c r="Q90" s="1">
        <f t="shared" si="14"/>
        <v>-150.02706000000001</v>
      </c>
      <c r="R90" s="1">
        <f t="shared" si="15"/>
        <v>-19.043940000000003</v>
      </c>
    </row>
  </sheetData>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AE90"/>
  <sheetViews>
    <sheetView workbookViewId="0">
      <selection sqref="A1:XFD1048576"/>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2" width="11.42578125" style="1"/>
    <col min="13" max="14" width="13.7109375" style="1" bestFit="1" customWidth="1"/>
    <col min="15" max="26" width="11.42578125" style="1"/>
    <col min="27" max="28" width="11.42578125" style="3"/>
    <col min="29" max="30" width="11.42578125" style="1"/>
    <col min="31" max="31" width="15.85546875" style="1" customWidth="1"/>
    <col min="32" max="16384" width="11.42578125" style="1"/>
  </cols>
  <sheetData>
    <row r="1" spans="1:31" x14ac:dyDescent="0.25">
      <c r="A1" s="1" t="s">
        <v>0</v>
      </c>
      <c r="B1" s="3" t="s">
        <v>1</v>
      </c>
      <c r="D1" s="3" t="s">
        <v>2</v>
      </c>
      <c r="E1" s="1" t="s">
        <v>3</v>
      </c>
      <c r="G1" s="3" t="s">
        <v>0</v>
      </c>
      <c r="H1" s="1" t="s">
        <v>4</v>
      </c>
      <c r="J1" s="3" t="s">
        <v>5</v>
      </c>
      <c r="L1" s="1" t="s">
        <v>6</v>
      </c>
      <c r="O1" s="1" t="s">
        <v>61</v>
      </c>
      <c r="P1" s="1" t="s">
        <v>176</v>
      </c>
      <c r="Q1" s="1" t="s">
        <v>62</v>
      </c>
      <c r="R1" s="1" t="s">
        <v>63</v>
      </c>
      <c r="T1" s="1" t="s">
        <v>64</v>
      </c>
      <c r="W1" s="1" t="s">
        <v>65</v>
      </c>
      <c r="X1" s="1" t="s">
        <v>66</v>
      </c>
      <c r="Y1" s="1" t="s">
        <v>67</v>
      </c>
    </row>
    <row r="2" spans="1:31" x14ac:dyDescent="0.25">
      <c r="A2" s="1">
        <v>0</v>
      </c>
      <c r="B2" s="3">
        <v>0</v>
      </c>
      <c r="D2" s="3">
        <v>0</v>
      </c>
      <c r="E2" s="1">
        <v>0</v>
      </c>
      <c r="G2" s="3">
        <f>A2</f>
        <v>0</v>
      </c>
      <c r="H2" s="1">
        <f>E2</f>
        <v>0</v>
      </c>
      <c r="J2" s="3">
        <f>H2+50</f>
        <v>50</v>
      </c>
      <c r="L2" s="1">
        <f>((G2-D2)^2+(B2-J2)^2)^0.5</f>
        <v>50</v>
      </c>
      <c r="O2" s="1">
        <f t="shared" ref="O2:O65" si="0">G2+$N$15*(J2-B2)+$N$17*(G2-D2)</f>
        <v>3</v>
      </c>
      <c r="P2" s="1">
        <f>B2+$N$15*(G2-D2)+$N$17*(B2-J2)</f>
        <v>-104.5</v>
      </c>
      <c r="Q2" s="1">
        <f t="shared" ref="Q2:Q65" si="1">G2+$N$20*(J2-B2)+$N$22*(G2-D2)</f>
        <v>22</v>
      </c>
      <c r="R2" s="1">
        <f t="shared" ref="R2:R65" si="2">B2+$N$20*(G2-D2)+$N$22*(B2-J2)</f>
        <v>-104.5</v>
      </c>
      <c r="T2" s="1">
        <f>MIN(Y2:Y89)</f>
        <v>-108.38678970042436</v>
      </c>
      <c r="X2" s="1">
        <f>Q2+(R2-R3)*$N$25/((R3-R2)^2+(Q3-Q2)^2)^0.5</f>
        <v>21.055084223501833</v>
      </c>
      <c r="Y2" s="1">
        <f>R2+(Q3-Q2)*$N$25/((R3-R2)^2+(Q3-Q2)^2)^0.5</f>
        <v>-108.38678970042436</v>
      </c>
      <c r="AA2" s="3" t="s">
        <v>112</v>
      </c>
      <c r="AB2" s="3" t="s">
        <v>113</v>
      </c>
    </row>
    <row r="3" spans="1:31" x14ac:dyDescent="0.25">
      <c r="A3" s="1">
        <v>0.89600000000000002</v>
      </c>
      <c r="B3" s="3">
        <v>0.59399999999999997</v>
      </c>
      <c r="D3" s="3">
        <v>1.7689999999999999</v>
      </c>
      <c r="E3" s="1">
        <v>0.58599999999999997</v>
      </c>
      <c r="G3" s="3">
        <f t="shared" ref="G3:G30" si="3">A3</f>
        <v>0.89600000000000002</v>
      </c>
      <c r="H3" s="1">
        <f t="shared" ref="H3:H39" si="4">E3</f>
        <v>0.58599999999999997</v>
      </c>
      <c r="J3" s="3">
        <f t="shared" ref="J3:J66" si="5">H3+50</f>
        <v>50.585999999999999</v>
      </c>
      <c r="L3" s="1">
        <f t="shared" ref="L3:L66" si="6">((G3-D3)^2+(B3-J3)^2)^0.5</f>
        <v>49.999621928570619</v>
      </c>
      <c r="O3" s="1">
        <f t="shared" si="0"/>
        <v>2.0709499999999998</v>
      </c>
      <c r="P3" s="1">
        <f t="shared" ref="P3:P66" si="7">B3+$N$15*(G3-D3)+$N$17*(B3-J3)</f>
        <v>-103.94166</v>
      </c>
      <c r="Q3" s="1">
        <f t="shared" si="1"/>
        <v>21.067909999999998</v>
      </c>
      <c r="R3" s="1">
        <f t="shared" si="2"/>
        <v>-104.2734</v>
      </c>
      <c r="U3" s="1">
        <f>MATCH(MIN(R2:R90),R2:R90,0)</f>
        <v>1</v>
      </c>
      <c r="X3" s="1">
        <f t="shared" ref="X3:X66" si="8">Q3+(R3-R4)*$N$25/((R4-R3)^2+(Q4-Q3)^2)^0.5</f>
        <v>19.890691908248773</v>
      </c>
      <c r="Y3" s="1">
        <f t="shared" ref="Y3:Y66" si="9">R3+(Q4-Q3)*$N$25/((R4-R3)^2+(Q4-Q3)^2)^0.5</f>
        <v>-108.09624678799106</v>
      </c>
      <c r="AA3" s="3">
        <v>-97.01</v>
      </c>
      <c r="AB3" s="3">
        <v>-110.47</v>
      </c>
      <c r="AC3" s="1">
        <f>(AB3-$Y$89)^2</f>
        <v>7586.02300428742</v>
      </c>
    </row>
    <row r="4" spans="1:31" x14ac:dyDescent="0.25">
      <c r="A4" s="1">
        <v>1.7270000000000001</v>
      </c>
      <c r="B4" s="3">
        <v>1.24</v>
      </c>
      <c r="D4" s="3">
        <v>3.472</v>
      </c>
      <c r="E4" s="1">
        <v>1.21</v>
      </c>
      <c r="G4" s="3">
        <f t="shared" si="3"/>
        <v>1.7270000000000001</v>
      </c>
      <c r="H4" s="1">
        <f t="shared" si="4"/>
        <v>1.21</v>
      </c>
      <c r="J4" s="3">
        <f t="shared" si="5"/>
        <v>51.21</v>
      </c>
      <c r="L4" s="1">
        <f t="shared" si="6"/>
        <v>50.000459247890916</v>
      </c>
      <c r="O4" s="1">
        <f t="shared" si="0"/>
        <v>1.0781500000000004</v>
      </c>
      <c r="P4" s="1">
        <f t="shared" si="7"/>
        <v>-103.30199999999999</v>
      </c>
      <c r="Q4" s="1">
        <f t="shared" si="1"/>
        <v>20.066749999999999</v>
      </c>
      <c r="R4" s="1">
        <f t="shared" si="2"/>
        <v>-103.96509999999999</v>
      </c>
      <c r="X4" s="1">
        <f t="shared" si="8"/>
        <v>18.726155427481245</v>
      </c>
      <c r="Y4" s="1">
        <f t="shared" si="9"/>
        <v>-107.73376106092512</v>
      </c>
      <c r="AA4" s="3">
        <v>-97.01</v>
      </c>
      <c r="AB4" s="3">
        <v>-101.88</v>
      </c>
      <c r="AC4" s="1">
        <f t="shared" ref="AC4:AC52" si="10">(AB4-$Y$89)^2</f>
        <v>6163.4712711710781</v>
      </c>
      <c r="AE4" s="1" t="s">
        <v>117</v>
      </c>
    </row>
    <row r="5" spans="1:31" x14ac:dyDescent="0.25">
      <c r="A5" s="1">
        <v>2.4820000000000002</v>
      </c>
      <c r="B5" s="3">
        <v>1.9279999999999999</v>
      </c>
      <c r="D5" s="3">
        <v>5.0990000000000002</v>
      </c>
      <c r="E5" s="1">
        <v>1.859</v>
      </c>
      <c r="G5" s="3">
        <f t="shared" si="3"/>
        <v>2.4820000000000002</v>
      </c>
      <c r="H5" s="1">
        <f t="shared" si="4"/>
        <v>1.859</v>
      </c>
      <c r="J5" s="3">
        <f t="shared" si="5"/>
        <v>51.859000000000002</v>
      </c>
      <c r="L5" s="1">
        <f t="shared" si="6"/>
        <v>49.999534497833082</v>
      </c>
      <c r="O5" s="1">
        <f t="shared" si="0"/>
        <v>8.3299999999999486E-3</v>
      </c>
      <c r="P5" s="1">
        <f t="shared" si="7"/>
        <v>-102.58481</v>
      </c>
      <c r="Q5" s="1">
        <f t="shared" si="1"/>
        <v>18.982110000000002</v>
      </c>
      <c r="R5" s="1">
        <f t="shared" si="2"/>
        <v>-103.57926999999999</v>
      </c>
      <c r="U5" s="1">
        <f>INDEX(Q3:Q7,3,1)</f>
        <v>18.982110000000002</v>
      </c>
      <c r="X5" s="1">
        <f t="shared" si="8"/>
        <v>17.563921046419644</v>
      </c>
      <c r="Y5" s="1">
        <f t="shared" si="9"/>
        <v>-107.31942241560321</v>
      </c>
      <c r="AA5" s="3">
        <v>-97.01</v>
      </c>
      <c r="AB5" s="3">
        <v>-97.49</v>
      </c>
      <c r="AC5" s="1">
        <f t="shared" si="10"/>
        <v>5493.4450767146491</v>
      </c>
      <c r="AE5" s="1">
        <f>MIN(AC3:AC52)</f>
        <v>0.20956107439636595</v>
      </c>
    </row>
    <row r="6" spans="1:31" x14ac:dyDescent="0.25">
      <c r="A6" s="1">
        <v>3.1560000000000001</v>
      </c>
      <c r="B6" s="3">
        <v>2.6440000000000001</v>
      </c>
      <c r="D6" s="3">
        <v>6.6440000000000001</v>
      </c>
      <c r="E6" s="1">
        <v>2.5219999999999998</v>
      </c>
      <c r="G6" s="3">
        <f t="shared" si="3"/>
        <v>3.1560000000000001</v>
      </c>
      <c r="H6" s="1">
        <f t="shared" si="4"/>
        <v>2.5219999999999998</v>
      </c>
      <c r="J6" s="3">
        <f t="shared" si="5"/>
        <v>52.521999999999998</v>
      </c>
      <c r="L6" s="1">
        <f t="shared" si="6"/>
        <v>49.999810279640059</v>
      </c>
      <c r="O6" s="1">
        <f t="shared" si="0"/>
        <v>-1.1412399999999989</v>
      </c>
      <c r="P6" s="1">
        <f t="shared" si="7"/>
        <v>-101.8103</v>
      </c>
      <c r="Q6" s="1">
        <f t="shared" si="1"/>
        <v>17.8124</v>
      </c>
      <c r="R6" s="1">
        <f t="shared" si="2"/>
        <v>-103.13574</v>
      </c>
      <c r="U6" s="1" t="s">
        <v>68</v>
      </c>
      <c r="X6" s="1">
        <f t="shared" si="8"/>
        <v>16.34940495103211</v>
      </c>
      <c r="Y6" s="1">
        <f t="shared" si="9"/>
        <v>-106.85859448099914</v>
      </c>
      <c r="AA6" s="3">
        <v>-97.01</v>
      </c>
      <c r="AB6" s="3">
        <v>-93.3</v>
      </c>
      <c r="AC6" s="1">
        <f t="shared" si="10"/>
        <v>4889.8941936229758</v>
      </c>
    </row>
    <row r="7" spans="1:31" x14ac:dyDescent="0.25">
      <c r="A7" s="1">
        <v>3.7440000000000002</v>
      </c>
      <c r="B7" s="3">
        <v>3.3780000000000001</v>
      </c>
      <c r="D7" s="3">
        <v>8.1020000000000003</v>
      </c>
      <c r="E7" s="1">
        <v>3.1869999999999998</v>
      </c>
      <c r="G7" s="3">
        <f t="shared" si="3"/>
        <v>3.7440000000000002</v>
      </c>
      <c r="H7" s="1">
        <f t="shared" si="4"/>
        <v>3.1869999999999998</v>
      </c>
      <c r="J7" s="3">
        <f t="shared" si="5"/>
        <v>53.186999999999998</v>
      </c>
      <c r="L7" s="1">
        <f t="shared" si="6"/>
        <v>49.999286444908392</v>
      </c>
      <c r="O7" s="1">
        <f t="shared" si="0"/>
        <v>-2.3756800000000009</v>
      </c>
      <c r="P7" s="1">
        <f t="shared" si="7"/>
        <v>-100.98428999999999</v>
      </c>
      <c r="Q7" s="1">
        <f t="shared" si="1"/>
        <v>16.551739999999995</v>
      </c>
      <c r="R7" s="1">
        <f t="shared" si="2"/>
        <v>-102.64032999999998</v>
      </c>
      <c r="U7" s="1">
        <f>INDEX(X2:X89,MATCH(MIN(Y2:Y89),Y2:Y89,0))</f>
        <v>21.055084223501833</v>
      </c>
      <c r="X7" s="1">
        <f t="shared" si="8"/>
        <v>15.090721767869381</v>
      </c>
      <c r="Y7" s="1">
        <f t="shared" si="9"/>
        <v>-106.36396071818108</v>
      </c>
      <c r="AA7" s="3">
        <v>-98.78</v>
      </c>
      <c r="AB7" s="3">
        <v>-91.19</v>
      </c>
      <c r="AC7" s="1">
        <f t="shared" si="10"/>
        <v>4599.2510687247805</v>
      </c>
    </row>
    <row r="8" spans="1:31" x14ac:dyDescent="0.25">
      <c r="A8" s="1">
        <v>4.2450000000000001</v>
      </c>
      <c r="B8" s="3">
        <v>4.1159999999999997</v>
      </c>
      <c r="D8" s="3">
        <v>9.4710000000000001</v>
      </c>
      <c r="E8" s="1">
        <v>3.8420000000000001</v>
      </c>
      <c r="G8" s="3">
        <f t="shared" si="3"/>
        <v>4.2450000000000001</v>
      </c>
      <c r="H8" s="1">
        <f t="shared" si="4"/>
        <v>3.8420000000000001</v>
      </c>
      <c r="J8" s="3">
        <f t="shared" si="5"/>
        <v>53.841999999999999</v>
      </c>
      <c r="L8" s="1">
        <f t="shared" si="6"/>
        <v>49.999861519808235</v>
      </c>
      <c r="O8" s="1">
        <f t="shared" si="0"/>
        <v>-3.6937799999999985</v>
      </c>
      <c r="P8" s="1">
        <f t="shared" si="7"/>
        <v>-100.12489999999998</v>
      </c>
      <c r="Q8" s="1">
        <f t="shared" si="1"/>
        <v>15.202100000000002</v>
      </c>
      <c r="R8" s="1">
        <f t="shared" si="2"/>
        <v>-102.11077999999999</v>
      </c>
      <c r="X8" s="1">
        <f t="shared" si="8"/>
        <v>13.765547537952344</v>
      </c>
      <c r="Y8" s="1">
        <f t="shared" si="9"/>
        <v>-105.84391769151162</v>
      </c>
      <c r="AA8" s="3">
        <v>-100.86</v>
      </c>
      <c r="AB8" s="3">
        <v>-89.45</v>
      </c>
      <c r="AC8" s="1">
        <f t="shared" si="10"/>
        <v>4366.272799851391</v>
      </c>
      <c r="AE8" s="1" t="s">
        <v>114</v>
      </c>
    </row>
    <row r="9" spans="1:31" x14ac:dyDescent="0.25">
      <c r="A9" s="1">
        <v>4.657</v>
      </c>
      <c r="B9" s="3">
        <v>4.8479999999999999</v>
      </c>
      <c r="D9" s="3">
        <v>10.75</v>
      </c>
      <c r="E9" s="1">
        <v>4.476</v>
      </c>
      <c r="G9" s="3">
        <f t="shared" si="3"/>
        <v>4.657</v>
      </c>
      <c r="H9" s="1">
        <f t="shared" si="4"/>
        <v>4.476</v>
      </c>
      <c r="J9" s="3">
        <f t="shared" si="5"/>
        <v>54.475999999999999</v>
      </c>
      <c r="L9" s="1">
        <f t="shared" si="6"/>
        <v>50.000630326026887</v>
      </c>
      <c r="O9" s="1">
        <f t="shared" si="0"/>
        <v>-5.0996899999999989</v>
      </c>
      <c r="P9" s="1">
        <f t="shared" si="7"/>
        <v>-99.240099999999984</v>
      </c>
      <c r="Q9" s="1">
        <f t="shared" si="1"/>
        <v>13.758950000000002</v>
      </c>
      <c r="R9" s="1">
        <f t="shared" si="2"/>
        <v>-101.55543999999999</v>
      </c>
      <c r="U9" s="1" t="s">
        <v>69</v>
      </c>
      <c r="V9" s="1" t="s">
        <v>37</v>
      </c>
      <c r="X9" s="1">
        <f t="shared" si="8"/>
        <v>12.353424626040207</v>
      </c>
      <c r="Y9" s="1">
        <f t="shared" si="9"/>
        <v>-105.30036969535546</v>
      </c>
      <c r="AA9" s="3">
        <v>-102.93</v>
      </c>
      <c r="AB9" s="3">
        <v>-87.71</v>
      </c>
      <c r="AC9" s="1">
        <f t="shared" si="10"/>
        <v>4139.3497309779987</v>
      </c>
      <c r="AE9" s="1">
        <f>INDEX(AA3:AA52,MATCH(MIN(AC2:AC52),AC3:AC52,0))</f>
        <v>-160.34</v>
      </c>
    </row>
    <row r="10" spans="1:31" ht="15" x14ac:dyDescent="0.25">
      <c r="A10" s="1">
        <v>4.9820000000000002</v>
      </c>
      <c r="B10" s="3">
        <v>5.5650000000000004</v>
      </c>
      <c r="D10" s="3">
        <v>11.941000000000001</v>
      </c>
      <c r="E10" s="1">
        <v>5.0780000000000003</v>
      </c>
      <c r="G10" s="3">
        <f t="shared" si="3"/>
        <v>4.9820000000000002</v>
      </c>
      <c r="H10" s="1">
        <f t="shared" si="4"/>
        <v>5.0780000000000003</v>
      </c>
      <c r="J10" s="3">
        <f t="shared" si="5"/>
        <v>55.078000000000003</v>
      </c>
      <c r="L10" s="1">
        <f t="shared" si="6"/>
        <v>49.999648498764479</v>
      </c>
      <c r="O10" s="1">
        <f t="shared" si="0"/>
        <v>-6.5915299999999988</v>
      </c>
      <c r="P10" s="1">
        <f t="shared" si="7"/>
        <v>-98.334710000000015</v>
      </c>
      <c r="Q10" s="1">
        <f t="shared" si="1"/>
        <v>12.223410000000001</v>
      </c>
      <c r="R10" s="1">
        <f t="shared" si="2"/>
        <v>-100.97913000000001</v>
      </c>
      <c r="T10" s="1" t="s">
        <v>70</v>
      </c>
      <c r="U10" s="1">
        <v>872</v>
      </c>
      <c r="V10" s="4">
        <f>Sockelhöhe!B5</f>
        <v>900</v>
      </c>
      <c r="X10" s="1">
        <f t="shared" si="8"/>
        <v>10.876110761134155</v>
      </c>
      <c r="Y10" s="1">
        <f t="shared" si="9"/>
        <v>-104.74539934259244</v>
      </c>
      <c r="AA10" s="3">
        <v>-104.99</v>
      </c>
      <c r="AB10" s="3">
        <v>-85.98</v>
      </c>
      <c r="AC10" s="1">
        <f t="shared" si="10"/>
        <v>3919.7339176728447</v>
      </c>
      <c r="AE10" s="1" t="s">
        <v>115</v>
      </c>
    </row>
    <row r="11" spans="1:31" ht="15" x14ac:dyDescent="0.25">
      <c r="A11" s="1">
        <v>5.2240000000000002</v>
      </c>
      <c r="B11" s="3">
        <v>6.2560000000000002</v>
      </c>
      <c r="D11" s="3">
        <v>13.045999999999999</v>
      </c>
      <c r="E11" s="1">
        <v>5.641</v>
      </c>
      <c r="G11" s="3">
        <f t="shared" si="3"/>
        <v>5.2240000000000002</v>
      </c>
      <c r="H11" s="1">
        <f t="shared" si="4"/>
        <v>5.641</v>
      </c>
      <c r="J11" s="3">
        <f t="shared" si="5"/>
        <v>55.640999999999998</v>
      </c>
      <c r="L11" s="1">
        <f t="shared" si="6"/>
        <v>50.000619086167326</v>
      </c>
      <c r="O11" s="1">
        <f t="shared" si="0"/>
        <v>-8.1608799999999952</v>
      </c>
      <c r="P11" s="1">
        <f t="shared" si="7"/>
        <v>-97.427969999999988</v>
      </c>
      <c r="Q11" s="1">
        <f t="shared" si="1"/>
        <v>10.605420000000002</v>
      </c>
      <c r="R11" s="1">
        <f t="shared" si="2"/>
        <v>-100.40033</v>
      </c>
      <c r="T11" s="1" t="s">
        <v>71</v>
      </c>
      <c r="U11" s="1">
        <v>50</v>
      </c>
      <c r="V11" s="4">
        <f>Sockelhöhe!B6</f>
        <v>19</v>
      </c>
      <c r="X11" s="1">
        <f t="shared" si="8"/>
        <v>9.3033209117161952</v>
      </c>
      <c r="Y11" s="1">
        <f t="shared" si="9"/>
        <v>-104.18246404895839</v>
      </c>
      <c r="AA11" s="3">
        <v>-107.05</v>
      </c>
      <c r="AB11" s="3">
        <v>-84.26</v>
      </c>
      <c r="AC11" s="1">
        <f t="shared" si="10"/>
        <v>3707.3215599359287</v>
      </c>
      <c r="AE11" s="1">
        <f>INDEX(AB3:AB52,MATCH(MIN(AC2:AC52),AC3:AC52,0))</f>
        <v>-23.83</v>
      </c>
    </row>
    <row r="12" spans="1:31" ht="15" x14ac:dyDescent="0.25">
      <c r="A12" s="1">
        <v>5.3869999999999996</v>
      </c>
      <c r="B12" s="3">
        <v>6.9160000000000004</v>
      </c>
      <c r="D12" s="3">
        <v>14.069000000000001</v>
      </c>
      <c r="E12" s="1">
        <v>6.1559999999999997</v>
      </c>
      <c r="G12" s="3">
        <f t="shared" si="3"/>
        <v>5.3869999999999996</v>
      </c>
      <c r="H12" s="1">
        <f t="shared" si="4"/>
        <v>6.1559999999999997</v>
      </c>
      <c r="J12" s="3">
        <f t="shared" si="5"/>
        <v>56.155999999999999</v>
      </c>
      <c r="L12" s="1">
        <f t="shared" si="6"/>
        <v>49.999547237950061</v>
      </c>
      <c r="O12" s="1">
        <f t="shared" si="0"/>
        <v>-9.8039800000000028</v>
      </c>
      <c r="P12" s="1">
        <f t="shared" si="7"/>
        <v>-96.516519999999986</v>
      </c>
      <c r="Q12" s="1">
        <f t="shared" si="1"/>
        <v>8.9072199999999953</v>
      </c>
      <c r="R12" s="1">
        <f t="shared" si="2"/>
        <v>-99.815679999999986</v>
      </c>
      <c r="T12" s="1" t="s">
        <v>72</v>
      </c>
      <c r="U12" s="1">
        <v>756</v>
      </c>
      <c r="V12" s="4">
        <f>Sockelhöhe!$B$7</f>
        <v>750</v>
      </c>
      <c r="X12" s="1">
        <f t="shared" si="8"/>
        <v>7.6796618651203739</v>
      </c>
      <c r="Y12" s="1">
        <f t="shared" si="9"/>
        <v>-103.62266056542067</v>
      </c>
      <c r="AA12" s="3">
        <v>-109.1</v>
      </c>
      <c r="AB12" s="3">
        <v>-82.53</v>
      </c>
      <c r="AC12" s="1">
        <f t="shared" si="10"/>
        <v>3499.6427466307746</v>
      </c>
    </row>
    <row r="13" spans="1:31" ht="15" x14ac:dyDescent="0.25">
      <c r="A13" s="1">
        <v>5.4740000000000002</v>
      </c>
      <c r="B13" s="3">
        <v>7.5369999999999999</v>
      </c>
      <c r="D13" s="3">
        <v>15.015000000000001</v>
      </c>
      <c r="E13" s="1">
        <v>6.6189999999999998</v>
      </c>
      <c r="G13" s="3">
        <f t="shared" si="3"/>
        <v>5.4740000000000002</v>
      </c>
      <c r="H13" s="1">
        <f t="shared" si="4"/>
        <v>6.6189999999999998</v>
      </c>
      <c r="J13" s="3">
        <f t="shared" si="5"/>
        <v>56.619</v>
      </c>
      <c r="L13" s="1">
        <f t="shared" si="6"/>
        <v>50.000734044611789</v>
      </c>
      <c r="N13" s="1" t="s">
        <v>129</v>
      </c>
      <c r="O13" s="1">
        <f t="shared" si="0"/>
        <v>-11.52177</v>
      </c>
      <c r="P13" s="1">
        <f t="shared" si="7"/>
        <v>-95.616839999999996</v>
      </c>
      <c r="Q13" s="1">
        <f t="shared" si="1"/>
        <v>7.1293900000000008</v>
      </c>
      <c r="R13" s="1">
        <f t="shared" si="2"/>
        <v>-99.242419999999996</v>
      </c>
      <c r="T13" s="1" t="s">
        <v>73</v>
      </c>
      <c r="U13" s="1">
        <v>110</v>
      </c>
      <c r="V13" s="4">
        <f>Sockelhöhe!$B$8</f>
        <v>144</v>
      </c>
      <c r="X13" s="1">
        <f t="shared" si="8"/>
        <v>5.953783255729042</v>
      </c>
      <c r="Y13" s="1">
        <f t="shared" si="9"/>
        <v>-103.06576261907361</v>
      </c>
      <c r="AA13" s="3">
        <v>-111.15</v>
      </c>
      <c r="AB13" s="3">
        <v>-80.819999999999993</v>
      </c>
      <c r="AC13" s="1">
        <f t="shared" si="10"/>
        <v>3300.2472444620953</v>
      </c>
    </row>
    <row r="14" spans="1:31" ht="15" x14ac:dyDescent="0.25">
      <c r="A14" s="1">
        <v>5.492</v>
      </c>
      <c r="B14" s="3">
        <v>8.1170000000000009</v>
      </c>
      <c r="D14" s="3">
        <v>15.888</v>
      </c>
      <c r="E14" s="1">
        <v>7.0250000000000004</v>
      </c>
      <c r="G14" s="3">
        <f t="shared" si="3"/>
        <v>5.492</v>
      </c>
      <c r="H14" s="1">
        <f t="shared" si="4"/>
        <v>7.0250000000000004</v>
      </c>
      <c r="J14" s="3">
        <f t="shared" si="5"/>
        <v>57.024999999999999</v>
      </c>
      <c r="L14" s="1">
        <f t="shared" si="6"/>
        <v>50.000692795200351</v>
      </c>
      <c r="N14" s="1" t="s">
        <v>74</v>
      </c>
      <c r="O14" s="1">
        <f t="shared" si="0"/>
        <v>-13.301160000000001</v>
      </c>
      <c r="P14" s="1">
        <f t="shared" si="7"/>
        <v>-94.72448</v>
      </c>
      <c r="Q14" s="1">
        <f t="shared" si="1"/>
        <v>5.2838799999999999</v>
      </c>
      <c r="R14" s="1">
        <f t="shared" si="2"/>
        <v>-98.674959999999999</v>
      </c>
      <c r="T14" s="1" t="s">
        <v>75</v>
      </c>
      <c r="U14" s="1">
        <v>60</v>
      </c>
      <c r="V14" s="4">
        <f>Sockelhöhe!B9</f>
        <v>30</v>
      </c>
      <c r="X14" s="1">
        <f t="shared" si="8"/>
        <v>4.1649295435231721</v>
      </c>
      <c r="Y14" s="1">
        <f t="shared" si="9"/>
        <v>-102.51526596124192</v>
      </c>
      <c r="AA14" s="3">
        <v>-113.19</v>
      </c>
      <c r="AB14" s="3">
        <v>-79.099999999999994</v>
      </c>
      <c r="AC14" s="1">
        <f t="shared" si="10"/>
        <v>3105.5852867251797</v>
      </c>
    </row>
    <row r="15" spans="1:31" ht="15" x14ac:dyDescent="0.25">
      <c r="A15" s="1">
        <v>5.4470000000000001</v>
      </c>
      <c r="B15" s="3">
        <v>8.6519999999999992</v>
      </c>
      <c r="D15" s="3">
        <v>16.693999999999999</v>
      </c>
      <c r="E15" s="1">
        <v>7.3710000000000004</v>
      </c>
      <c r="G15" s="3">
        <f t="shared" si="3"/>
        <v>5.4470000000000001</v>
      </c>
      <c r="H15" s="1">
        <f t="shared" si="4"/>
        <v>7.3710000000000004</v>
      </c>
      <c r="J15" s="3">
        <f t="shared" si="5"/>
        <v>57.371000000000002</v>
      </c>
      <c r="L15" s="1">
        <f t="shared" si="6"/>
        <v>50.00035969870617</v>
      </c>
      <c r="M15" s="8"/>
      <c r="N15" s="8">
        <f>3/50</f>
        <v>0.06</v>
      </c>
      <c r="O15" s="1">
        <f t="shared" si="0"/>
        <v>-15.136089999999999</v>
      </c>
      <c r="P15" s="1">
        <f t="shared" si="7"/>
        <v>-93.845529999999997</v>
      </c>
      <c r="Q15" s="1">
        <f t="shared" si="1"/>
        <v>3.3771300000000011</v>
      </c>
      <c r="R15" s="1">
        <f t="shared" si="2"/>
        <v>-98.119389999999996</v>
      </c>
      <c r="T15" s="1" t="s">
        <v>76</v>
      </c>
      <c r="U15" s="1">
        <v>88</v>
      </c>
      <c r="V15" s="1">
        <f>V10-6-645.5+U22</f>
        <v>149.08165768389807</v>
      </c>
      <c r="W15" s="9">
        <f>V10-6-645.5+T2</f>
        <v>140.11321029957566</v>
      </c>
      <c r="X15" s="1">
        <f t="shared" si="8"/>
        <v>2.3173180379368317</v>
      </c>
      <c r="Y15" s="1">
        <f t="shared" si="9"/>
        <v>-101.97643532058774</v>
      </c>
      <c r="AA15" s="3">
        <v>-115.24</v>
      </c>
      <c r="AB15" s="3">
        <v>-77.38</v>
      </c>
      <c r="AC15" s="1">
        <f t="shared" si="10"/>
        <v>2916.8401289882636</v>
      </c>
    </row>
    <row r="16" spans="1:31" x14ac:dyDescent="0.25">
      <c r="A16" s="1">
        <v>5.343</v>
      </c>
      <c r="B16" s="3">
        <v>9.14</v>
      </c>
      <c r="D16" s="3">
        <v>17.439</v>
      </c>
      <c r="E16" s="1">
        <v>7.6550000000000002</v>
      </c>
      <c r="G16" s="3">
        <f t="shared" si="3"/>
        <v>5.343</v>
      </c>
      <c r="H16" s="1">
        <f t="shared" si="4"/>
        <v>7.6550000000000002</v>
      </c>
      <c r="J16" s="3">
        <f t="shared" si="5"/>
        <v>57.655000000000001</v>
      </c>
      <c r="L16" s="1">
        <f t="shared" si="6"/>
        <v>50.00018440965993</v>
      </c>
      <c r="N16" s="1" t="s">
        <v>77</v>
      </c>
      <c r="O16" s="1">
        <f t="shared" si="0"/>
        <v>-17.026739999999997</v>
      </c>
      <c r="P16" s="1">
        <f t="shared" si="7"/>
        <v>-92.982109999999992</v>
      </c>
      <c r="Q16" s="1">
        <f t="shared" si="1"/>
        <v>1.4089600000000004</v>
      </c>
      <c r="R16" s="1">
        <f t="shared" si="2"/>
        <v>-97.578589999999991</v>
      </c>
      <c r="V16" s="1" t="s">
        <v>78</v>
      </c>
      <c r="W16" s="1" t="s">
        <v>79</v>
      </c>
      <c r="X16" s="1">
        <f t="shared" si="8"/>
        <v>0.40262611330974241</v>
      </c>
      <c r="Y16" s="1">
        <f t="shared" si="9"/>
        <v>-101.44993241684959</v>
      </c>
      <c r="AA16" s="3">
        <v>-117.28</v>
      </c>
      <c r="AB16" s="3">
        <v>-75.67</v>
      </c>
      <c r="AC16" s="1">
        <f t="shared" si="10"/>
        <v>2735.0576268195864</v>
      </c>
    </row>
    <row r="17" spans="1:29" x14ac:dyDescent="0.25">
      <c r="A17" s="1">
        <v>5.1859999999999999</v>
      </c>
      <c r="B17" s="3">
        <v>9.5809999999999995</v>
      </c>
      <c r="D17" s="3">
        <v>18.126999999999999</v>
      </c>
      <c r="E17" s="1">
        <v>7.8780000000000001</v>
      </c>
      <c r="G17" s="3">
        <f t="shared" si="3"/>
        <v>5.1859999999999999</v>
      </c>
      <c r="H17" s="1">
        <f t="shared" si="4"/>
        <v>7.8780000000000001</v>
      </c>
      <c r="J17" s="3">
        <f t="shared" si="5"/>
        <v>57.878</v>
      </c>
      <c r="L17" s="1">
        <f t="shared" si="6"/>
        <v>50.000696895143371</v>
      </c>
      <c r="N17" s="1">
        <f>(V12-645.5)/50</f>
        <v>2.09</v>
      </c>
      <c r="O17" s="1">
        <f t="shared" si="0"/>
        <v>-18.962869999999995</v>
      </c>
      <c r="P17" s="1">
        <f t="shared" si="7"/>
        <v>-92.136189999999985</v>
      </c>
      <c r="Q17" s="1">
        <f t="shared" si="1"/>
        <v>-0.6100099999999955</v>
      </c>
      <c r="R17" s="1">
        <f t="shared" si="2"/>
        <v>-97.053769999999986</v>
      </c>
      <c r="X17" s="1">
        <f t="shared" si="8"/>
        <v>-1.5741507076204559</v>
      </c>
      <c r="Y17" s="1">
        <f t="shared" si="9"/>
        <v>-100.93583551927051</v>
      </c>
      <c r="AA17" s="3">
        <v>-119.33</v>
      </c>
      <c r="AB17" s="3">
        <v>-73.95</v>
      </c>
      <c r="AC17" s="1">
        <f t="shared" si="10"/>
        <v>2558.1116690826702</v>
      </c>
    </row>
    <row r="18" spans="1:29" x14ac:dyDescent="0.25">
      <c r="A18" s="1">
        <v>4.9809999999999999</v>
      </c>
      <c r="B18" s="3">
        <v>9.9749999999999996</v>
      </c>
      <c r="D18" s="3">
        <v>18.763000000000002</v>
      </c>
      <c r="E18" s="1">
        <v>8.0380000000000003</v>
      </c>
      <c r="G18" s="3">
        <f t="shared" si="3"/>
        <v>4.9809999999999999</v>
      </c>
      <c r="H18" s="1">
        <f t="shared" si="4"/>
        <v>8.0380000000000003</v>
      </c>
      <c r="J18" s="3">
        <f t="shared" si="5"/>
        <v>58.037999999999997</v>
      </c>
      <c r="L18" s="1">
        <f t="shared" si="6"/>
        <v>49.999954929979687</v>
      </c>
      <c r="O18" s="1">
        <f t="shared" si="0"/>
        <v>-20.939600000000002</v>
      </c>
      <c r="P18" s="1">
        <f t="shared" si="7"/>
        <v>-91.303589999999986</v>
      </c>
      <c r="Q18" s="1">
        <f t="shared" si="1"/>
        <v>-2.6756600000000006</v>
      </c>
      <c r="R18" s="1">
        <f t="shared" si="2"/>
        <v>-96.540749999999974</v>
      </c>
      <c r="T18" s="1" t="s">
        <v>80</v>
      </c>
      <c r="W18" s="1">
        <f>(V10)-6-645.5+T2</f>
        <v>140.11321029957566</v>
      </c>
      <c r="X18" s="1">
        <f t="shared" si="8"/>
        <v>-3.5907980770984937</v>
      </c>
      <c r="Y18" s="1">
        <f t="shared" si="9"/>
        <v>-100.43465835791551</v>
      </c>
      <c r="AA18" s="3">
        <v>-121.37</v>
      </c>
      <c r="AB18" s="3">
        <v>-72.23</v>
      </c>
      <c r="AC18" s="1">
        <f t="shared" si="10"/>
        <v>2387.0825113457545</v>
      </c>
    </row>
    <row r="19" spans="1:29" x14ac:dyDescent="0.25">
      <c r="A19" s="1">
        <v>4.7329999999999997</v>
      </c>
      <c r="B19" s="3">
        <v>10.321999999999999</v>
      </c>
      <c r="D19" s="3">
        <v>19.352</v>
      </c>
      <c r="E19" s="1">
        <v>8.1379999999999999</v>
      </c>
      <c r="G19" s="3">
        <f t="shared" si="3"/>
        <v>4.7329999999999997</v>
      </c>
      <c r="H19" s="1">
        <f t="shared" si="4"/>
        <v>8.1379999999999999</v>
      </c>
      <c r="J19" s="3">
        <f t="shared" si="5"/>
        <v>58.137999999999998</v>
      </c>
      <c r="L19" s="1">
        <f t="shared" si="6"/>
        <v>50.000850162772238</v>
      </c>
      <c r="N19" s="1" t="s">
        <v>81</v>
      </c>
      <c r="O19" s="1">
        <f t="shared" si="0"/>
        <v>-22.951749999999997</v>
      </c>
      <c r="P19" s="1">
        <f t="shared" si="7"/>
        <v>-90.490579999999994</v>
      </c>
      <c r="Q19" s="1">
        <f t="shared" si="1"/>
        <v>-4.7816699999999983</v>
      </c>
      <c r="R19" s="1">
        <f t="shared" si="2"/>
        <v>-96.0458</v>
      </c>
      <c r="T19" s="1">
        <f>V11+3-V14</f>
        <v>-8</v>
      </c>
      <c r="X19" s="1">
        <f t="shared" si="8"/>
        <v>-5.6679166721502856</v>
      </c>
      <c r="Y19" s="1">
        <f t="shared" si="9"/>
        <v>-99.946385447865808</v>
      </c>
      <c r="AA19" s="3">
        <v>-123.42</v>
      </c>
      <c r="AB19" s="3">
        <v>-70.510000000000005</v>
      </c>
      <c r="AC19" s="1">
        <f t="shared" si="10"/>
        <v>2221.9701536088387</v>
      </c>
    </row>
    <row r="20" spans="1:29" x14ac:dyDescent="0.25">
      <c r="A20" s="1">
        <v>4.4459999999999997</v>
      </c>
      <c r="B20" s="3">
        <v>10.625</v>
      </c>
      <c r="D20" s="3">
        <v>19.896999999999998</v>
      </c>
      <c r="E20" s="1">
        <v>8.1780000000000008</v>
      </c>
      <c r="G20" s="3">
        <f t="shared" si="3"/>
        <v>4.4459999999999997</v>
      </c>
      <c r="H20" s="1">
        <f t="shared" si="4"/>
        <v>8.1780000000000008</v>
      </c>
      <c r="J20" s="3">
        <f t="shared" si="5"/>
        <v>58.177999999999997</v>
      </c>
      <c r="L20" s="1">
        <f t="shared" si="6"/>
        <v>50.00021209955014</v>
      </c>
      <c r="M20" s="8"/>
      <c r="N20" s="8">
        <f>(V11+3)/50</f>
        <v>0.44</v>
      </c>
      <c r="O20" s="1">
        <f t="shared" si="0"/>
        <v>-24.993409999999997</v>
      </c>
      <c r="P20" s="1">
        <f t="shared" si="7"/>
        <v>-89.687829999999991</v>
      </c>
      <c r="Q20" s="1">
        <f t="shared" si="1"/>
        <v>-6.9232699999999952</v>
      </c>
      <c r="R20" s="1">
        <f t="shared" si="2"/>
        <v>-95.559209999999993</v>
      </c>
      <c r="X20" s="1">
        <f t="shared" si="8"/>
        <v>-7.7764702565778085</v>
      </c>
      <c r="Y20" s="1">
        <f t="shared" si="9"/>
        <v>-99.467156944646959</v>
      </c>
      <c r="AA20" s="3">
        <v>-125.48</v>
      </c>
      <c r="AB20" s="3">
        <v>-68.790000000000006</v>
      </c>
      <c r="AC20" s="1">
        <f t="shared" si="10"/>
        <v>2062.7745958719224</v>
      </c>
    </row>
    <row r="21" spans="1:29" s="2" customFormat="1" x14ac:dyDescent="0.25">
      <c r="A21" s="2">
        <v>4.125</v>
      </c>
      <c r="B21" s="3">
        <v>10.884</v>
      </c>
      <c r="D21" s="3">
        <v>20.402999999999999</v>
      </c>
      <c r="E21" s="2">
        <v>8.16</v>
      </c>
      <c r="G21" s="3">
        <f t="shared" si="3"/>
        <v>4.125</v>
      </c>
      <c r="H21" s="2">
        <f t="shared" si="4"/>
        <v>8.16</v>
      </c>
      <c r="J21" s="3">
        <f t="shared" si="5"/>
        <v>58.16</v>
      </c>
      <c r="L21" s="2">
        <f t="shared" si="6"/>
        <v>49.999934599957228</v>
      </c>
      <c r="N21" s="2" t="s">
        <v>82</v>
      </c>
      <c r="O21" s="1">
        <f t="shared" si="0"/>
        <v>-27.059459999999994</v>
      </c>
      <c r="P21" s="1">
        <f t="shared" si="7"/>
        <v>-88.899519999999981</v>
      </c>
      <c r="Q21" s="1">
        <f t="shared" si="1"/>
        <v>-9.0945799999999934</v>
      </c>
      <c r="R21" s="1">
        <f t="shared" si="2"/>
        <v>-95.085159999999973</v>
      </c>
      <c r="T21" s="2" t="s">
        <v>83</v>
      </c>
      <c r="X21" s="1">
        <f t="shared" si="8"/>
        <v>-9.9177161936081646</v>
      </c>
      <c r="Y21" s="1">
        <f t="shared" si="9"/>
        <v>-98.999549710640991</v>
      </c>
      <c r="AA21" s="3">
        <v>-127.54</v>
      </c>
      <c r="AB21" s="3">
        <v>-67.05</v>
      </c>
      <c r="AC21" s="1">
        <f t="shared" si="10"/>
        <v>1907.74832699853</v>
      </c>
    </row>
    <row r="22" spans="1:29" x14ac:dyDescent="0.25">
      <c r="A22" s="1">
        <v>3.7709999999999999</v>
      </c>
      <c r="B22" s="3">
        <v>11.101000000000001</v>
      </c>
      <c r="D22" s="3">
        <v>20.872</v>
      </c>
      <c r="E22" s="1">
        <v>8.0860000000000003</v>
      </c>
      <c r="G22" s="3">
        <f t="shared" si="3"/>
        <v>3.7709999999999999</v>
      </c>
      <c r="H22" s="1">
        <f t="shared" si="4"/>
        <v>8.0860000000000003</v>
      </c>
      <c r="J22" s="3">
        <f t="shared" si="5"/>
        <v>58.085999999999999</v>
      </c>
      <c r="L22" s="1">
        <f t="shared" si="6"/>
        <v>50.000344258814856</v>
      </c>
      <c r="N22" s="1">
        <f>(V12-645.5)/50</f>
        <v>2.09</v>
      </c>
      <c r="O22" s="1">
        <f t="shared" si="0"/>
        <v>-29.150989999999993</v>
      </c>
      <c r="P22" s="1">
        <f t="shared" si="7"/>
        <v>-88.123709999999988</v>
      </c>
      <c r="Q22" s="1">
        <f t="shared" si="1"/>
        <v>-11.296689999999991</v>
      </c>
      <c r="R22" s="1">
        <f t="shared" si="2"/>
        <v>-94.622089999999986</v>
      </c>
      <c r="T22" s="1" t="e">
        <f ca="1">PROGNOSE(T19,OFFSET(Y2:Y89,MATCH(T19,X2:X89,-1)-1,0,2),
 OFFSET(X2:X89,MATCH(T19,X2:X89,-1)-1,0,2))</f>
        <v>#NAME?</v>
      </c>
      <c r="U22" s="1">
        <f>W26+(W28-W26)*(T19-V26)/(V28-V26)</f>
        <v>-99.418342316101914</v>
      </c>
      <c r="X22" s="1">
        <f t="shared" si="8"/>
        <v>-12.10050951787969</v>
      </c>
      <c r="Y22" s="1">
        <f t="shared" si="9"/>
        <v>-98.540491993501377</v>
      </c>
      <c r="AA22" s="3">
        <v>-129.62</v>
      </c>
      <c r="AB22" s="3">
        <v>-65.319999999999993</v>
      </c>
      <c r="AC22" s="1">
        <f t="shared" si="10"/>
        <v>1759.6161136933758</v>
      </c>
    </row>
    <row r="23" spans="1:29" x14ac:dyDescent="0.25">
      <c r="A23" s="1">
        <v>3.39</v>
      </c>
      <c r="B23" s="3">
        <v>11.279</v>
      </c>
      <c r="D23" s="3">
        <v>21.308</v>
      </c>
      <c r="E23" s="1">
        <v>7.9589999999999996</v>
      </c>
      <c r="G23" s="3">
        <f t="shared" si="3"/>
        <v>3.39</v>
      </c>
      <c r="H23" s="1">
        <f t="shared" si="4"/>
        <v>7.9589999999999996</v>
      </c>
      <c r="J23" s="3">
        <f t="shared" si="5"/>
        <v>57.959000000000003</v>
      </c>
      <c r="L23" s="1">
        <f t="shared" si="6"/>
        <v>50.000771234051989</v>
      </c>
      <c r="O23" s="1">
        <f t="shared" si="0"/>
        <v>-31.257819999999999</v>
      </c>
      <c r="P23" s="1">
        <f t="shared" si="7"/>
        <v>-87.357280000000017</v>
      </c>
      <c r="Q23" s="1">
        <f t="shared" si="1"/>
        <v>-13.519419999999993</v>
      </c>
      <c r="R23" s="1">
        <f t="shared" si="2"/>
        <v>-94.166120000000006</v>
      </c>
      <c r="X23" s="1">
        <f t="shared" si="8"/>
        <v>-14.309835847143367</v>
      </c>
      <c r="Y23" s="1">
        <f t="shared" si="9"/>
        <v>-98.087247744486874</v>
      </c>
      <c r="AA23" s="3">
        <v>-131.11000000000001</v>
      </c>
      <c r="AB23" s="3">
        <v>-63.22</v>
      </c>
      <c r="AC23" s="1">
        <f t="shared" si="10"/>
        <v>1587.8454443634207</v>
      </c>
    </row>
    <row r="24" spans="1:29" x14ac:dyDescent="0.25">
      <c r="A24" s="1">
        <v>2.9830000000000001</v>
      </c>
      <c r="B24" s="3">
        <v>11.42</v>
      </c>
      <c r="D24" s="3">
        <v>21.713000000000001</v>
      </c>
      <c r="E24" s="1">
        <v>7.78</v>
      </c>
      <c r="G24" s="3">
        <f t="shared" si="3"/>
        <v>2.9830000000000001</v>
      </c>
      <c r="H24" s="1">
        <f t="shared" si="4"/>
        <v>7.78</v>
      </c>
      <c r="J24" s="3">
        <f t="shared" si="5"/>
        <v>57.78</v>
      </c>
      <c r="L24" s="1">
        <f t="shared" si="6"/>
        <v>50.000624996093798</v>
      </c>
      <c r="N24" s="1" t="s">
        <v>84</v>
      </c>
      <c r="O24" s="1">
        <f t="shared" si="0"/>
        <v>-33.381099999999996</v>
      </c>
      <c r="P24" s="1">
        <f t="shared" si="7"/>
        <v>-86.596199999999996</v>
      </c>
      <c r="Q24" s="1">
        <f t="shared" si="1"/>
        <v>-15.764299999999999</v>
      </c>
      <c r="R24" s="1">
        <f t="shared" si="2"/>
        <v>-93.7136</v>
      </c>
      <c r="T24" s="1" t="s">
        <v>85</v>
      </c>
      <c r="X24" s="1">
        <f t="shared" si="8"/>
        <v>-16.543869746716297</v>
      </c>
      <c r="Y24" s="1">
        <f t="shared" si="9"/>
        <v>-97.636898485968743</v>
      </c>
      <c r="AA24" s="3">
        <v>-133.19</v>
      </c>
      <c r="AB24" s="3">
        <v>-61.47</v>
      </c>
      <c r="AC24" s="1">
        <f t="shared" si="10"/>
        <v>1451.440719921791</v>
      </c>
    </row>
    <row r="25" spans="1:29" ht="15" x14ac:dyDescent="0.25">
      <c r="A25" s="1">
        <v>2.552</v>
      </c>
      <c r="B25" s="3">
        <v>11.526999999999999</v>
      </c>
      <c r="D25" s="3">
        <v>22.088999999999999</v>
      </c>
      <c r="E25" s="1">
        <v>7.5529999999999999</v>
      </c>
      <c r="G25" s="3">
        <f t="shared" si="3"/>
        <v>2.552</v>
      </c>
      <c r="H25" s="1">
        <f t="shared" si="4"/>
        <v>7.5529999999999999</v>
      </c>
      <c r="J25" s="3">
        <f t="shared" si="5"/>
        <v>57.552999999999997</v>
      </c>
      <c r="L25" s="1">
        <f t="shared" si="6"/>
        <v>50.000870442423292</v>
      </c>
      <c r="N25" s="4">
        <v>4</v>
      </c>
      <c r="O25" s="1">
        <f t="shared" si="0"/>
        <v>-35.518769999999989</v>
      </c>
      <c r="P25" s="1">
        <f t="shared" si="7"/>
        <v>-85.839559999999977</v>
      </c>
      <c r="Q25" s="1">
        <f t="shared" si="1"/>
        <v>-18.028889999999993</v>
      </c>
      <c r="R25" s="1">
        <f t="shared" si="2"/>
        <v>-93.263619999999989</v>
      </c>
      <c r="T25" s="1" t="s">
        <v>86</v>
      </c>
      <c r="V25" s="1" t="s">
        <v>87</v>
      </c>
      <c r="W25" s="1" t="s">
        <v>88</v>
      </c>
      <c r="X25" s="1">
        <f t="shared" si="8"/>
        <v>-18.803564491367016</v>
      </c>
      <c r="Y25" s="1">
        <f t="shared" si="9"/>
        <v>-97.187888012308179</v>
      </c>
      <c r="AA25" s="3">
        <v>-135.29</v>
      </c>
      <c r="AB25" s="3">
        <v>-59.72</v>
      </c>
      <c r="AC25" s="1">
        <f t="shared" si="10"/>
        <v>1321.1609954801613</v>
      </c>
    </row>
    <row r="26" spans="1:29" x14ac:dyDescent="0.25">
      <c r="A26" s="1">
        <v>2.101</v>
      </c>
      <c r="B26" s="3">
        <v>11.601000000000001</v>
      </c>
      <c r="D26" s="3">
        <v>22.437999999999999</v>
      </c>
      <c r="E26" s="1">
        <v>7.2789999999999999</v>
      </c>
      <c r="G26" s="3">
        <f t="shared" si="3"/>
        <v>2.101</v>
      </c>
      <c r="H26" s="1">
        <f t="shared" si="4"/>
        <v>7.2789999999999999</v>
      </c>
      <c r="J26" s="3">
        <f t="shared" si="5"/>
        <v>57.278999999999996</v>
      </c>
      <c r="L26" s="1">
        <f t="shared" si="6"/>
        <v>50.000732524634074</v>
      </c>
      <c r="O26" s="1">
        <f t="shared" si="0"/>
        <v>-37.662649999999999</v>
      </c>
      <c r="P26" s="1">
        <f t="shared" si="7"/>
        <v>-85.086239999999989</v>
      </c>
      <c r="Q26" s="1">
        <f t="shared" si="1"/>
        <v>-20.305009999999999</v>
      </c>
      <c r="R26" s="1">
        <f t="shared" si="2"/>
        <v>-92.814299999999989</v>
      </c>
      <c r="T26" s="1">
        <f>MATCH(T19,X2:X89,-1)</f>
        <v>19</v>
      </c>
      <c r="V26" s="1">
        <f>INDEX(X2:X89,T26)</f>
        <v>-7.7764702565778085</v>
      </c>
      <c r="W26" s="1">
        <f>INDEX(Y2:Y89,T26)</f>
        <v>-99.467156944646959</v>
      </c>
      <c r="X26" s="1">
        <f t="shared" si="8"/>
        <v>-21.083335697361292</v>
      </c>
      <c r="Y26" s="1">
        <f t="shared" si="9"/>
        <v>-96.737845476839411</v>
      </c>
      <c r="AA26" s="3">
        <v>-137.38999999999999</v>
      </c>
      <c r="AB26" s="3">
        <v>-57.95</v>
      </c>
      <c r="AC26" s="1">
        <f t="shared" si="10"/>
        <v>1195.6227599020563</v>
      </c>
    </row>
    <row r="27" spans="1:29" x14ac:dyDescent="0.25">
      <c r="A27" s="1">
        <v>1.63</v>
      </c>
      <c r="B27" s="3">
        <v>11.646000000000001</v>
      </c>
      <c r="D27" s="3">
        <v>22.760999999999999</v>
      </c>
      <c r="E27" s="1">
        <v>6.9610000000000003</v>
      </c>
      <c r="G27" s="3">
        <f t="shared" si="3"/>
        <v>1.63</v>
      </c>
      <c r="H27" s="1">
        <f t="shared" si="4"/>
        <v>6.9610000000000003</v>
      </c>
      <c r="J27" s="3">
        <f t="shared" si="5"/>
        <v>56.960999999999999</v>
      </c>
      <c r="L27" s="1">
        <f t="shared" si="6"/>
        <v>49.999683859000548</v>
      </c>
      <c r="O27" s="1">
        <f t="shared" si="0"/>
        <v>-39.814889999999998</v>
      </c>
      <c r="P27" s="1">
        <f t="shared" si="7"/>
        <v>-84.330209999999994</v>
      </c>
      <c r="Q27" s="1">
        <f t="shared" si="1"/>
        <v>-22.595190000000002</v>
      </c>
      <c r="R27" s="1">
        <f t="shared" si="2"/>
        <v>-92.359989999999996</v>
      </c>
      <c r="T27" s="1" t="s">
        <v>89</v>
      </c>
      <c r="X27" s="1">
        <f t="shared" si="8"/>
        <v>-23.368241298817402</v>
      </c>
      <c r="Y27" s="1">
        <f t="shared" si="9"/>
        <v>-96.28457809168512</v>
      </c>
      <c r="AA27" s="3">
        <v>-139.52000000000001</v>
      </c>
      <c r="AB27" s="3">
        <v>-56.17</v>
      </c>
      <c r="AC27" s="1">
        <f t="shared" si="10"/>
        <v>1075.6942687557128</v>
      </c>
    </row>
    <row r="28" spans="1:29" x14ac:dyDescent="0.25">
      <c r="A28" s="1">
        <v>1.1419999999999999</v>
      </c>
      <c r="B28" s="3">
        <v>11.662000000000001</v>
      </c>
      <c r="D28" s="3">
        <v>23.061</v>
      </c>
      <c r="E28" s="1">
        <v>6.6020000000000003</v>
      </c>
      <c r="G28" s="3">
        <f t="shared" si="3"/>
        <v>1.1419999999999999</v>
      </c>
      <c r="H28" s="1">
        <f t="shared" si="4"/>
        <v>6.6020000000000003</v>
      </c>
      <c r="J28" s="3">
        <f t="shared" si="5"/>
        <v>56.602000000000004</v>
      </c>
      <c r="L28" s="1">
        <f t="shared" si="6"/>
        <v>50.000461607869184</v>
      </c>
      <c r="O28" s="1">
        <f t="shared" si="0"/>
        <v>-41.97231</v>
      </c>
      <c r="P28" s="1">
        <f t="shared" si="7"/>
        <v>-83.577739999999991</v>
      </c>
      <c r="Q28" s="1">
        <f t="shared" si="1"/>
        <v>-24.895109999999999</v>
      </c>
      <c r="R28" s="1">
        <f t="shared" si="2"/>
        <v>-91.906959999999998</v>
      </c>
      <c r="T28" s="1">
        <f>MATCH(T19,X2:X89,-1)+1</f>
        <v>20</v>
      </c>
      <c r="V28" s="1">
        <f>INDEX(X2:X89,T28)</f>
        <v>-9.9177161936081646</v>
      </c>
      <c r="W28" s="1">
        <f>INDEX(Y2:Y89,T28)</f>
        <v>-98.999549710640991</v>
      </c>
      <c r="X28" s="1">
        <f t="shared" si="8"/>
        <v>-25.67741761569664</v>
      </c>
      <c r="Y28" s="1">
        <f t="shared" si="9"/>
        <v>-95.829713471022998</v>
      </c>
      <c r="AA28" s="3">
        <v>-141.66</v>
      </c>
      <c r="AB28" s="3">
        <v>-54.38</v>
      </c>
      <c r="AC28" s="1">
        <f t="shared" si="10"/>
        <v>961.48232204113162</v>
      </c>
    </row>
    <row r="29" spans="1:29" x14ac:dyDescent="0.25">
      <c r="A29" s="1">
        <v>0.63700000000000001</v>
      </c>
      <c r="B29" s="3">
        <v>11.653</v>
      </c>
      <c r="D29" s="3">
        <v>23.337</v>
      </c>
      <c r="E29" s="1">
        <v>6.2039999999999997</v>
      </c>
      <c r="G29" s="3">
        <f t="shared" si="3"/>
        <v>0.63700000000000001</v>
      </c>
      <c r="H29" s="1">
        <f t="shared" si="4"/>
        <v>6.2039999999999997</v>
      </c>
      <c r="J29" s="3">
        <f t="shared" si="5"/>
        <v>56.204000000000001</v>
      </c>
      <c r="L29" s="1">
        <f t="shared" si="6"/>
        <v>50.000816003341384</v>
      </c>
      <c r="O29" s="1">
        <f t="shared" si="0"/>
        <v>-44.132939999999998</v>
      </c>
      <c r="P29" s="1">
        <f t="shared" si="7"/>
        <v>-82.820589999999996</v>
      </c>
      <c r="Q29" s="1">
        <f t="shared" si="1"/>
        <v>-27.203559999999996</v>
      </c>
      <c r="R29" s="1">
        <f t="shared" si="2"/>
        <v>-91.446589999999986</v>
      </c>
      <c r="X29" s="1">
        <f t="shared" si="8"/>
        <v>-27.999283643053072</v>
      </c>
      <c r="Y29" s="1">
        <f t="shared" si="9"/>
        <v>-95.366644066449368</v>
      </c>
      <c r="AA29" s="3">
        <v>-143.81</v>
      </c>
      <c r="AB29" s="3">
        <v>-52.57</v>
      </c>
      <c r="AC29" s="1">
        <f t="shared" si="10"/>
        <v>852.51026419007451</v>
      </c>
    </row>
    <row r="30" spans="1:29" x14ac:dyDescent="0.25">
      <c r="A30" s="1">
        <v>0.11799999999999999</v>
      </c>
      <c r="B30" s="3">
        <v>11.621</v>
      </c>
      <c r="D30" s="3">
        <v>23.591999999999999</v>
      </c>
      <c r="E30" s="1">
        <v>5.7690000000000001</v>
      </c>
      <c r="G30" s="3">
        <f t="shared" si="3"/>
        <v>0.11799999999999999</v>
      </c>
      <c r="H30" s="1">
        <f t="shared" si="4"/>
        <v>5.7690000000000001</v>
      </c>
      <c r="J30" s="3">
        <f t="shared" si="5"/>
        <v>55.768999999999998</v>
      </c>
      <c r="L30" s="1">
        <f t="shared" si="6"/>
        <v>50.000745794437904</v>
      </c>
      <c r="O30" s="1">
        <f t="shared" si="0"/>
        <v>-46.293779999999998</v>
      </c>
      <c r="P30" s="1">
        <f t="shared" si="7"/>
        <v>-82.056759999999983</v>
      </c>
      <c r="Q30" s="1">
        <f t="shared" si="1"/>
        <v>-29.51754</v>
      </c>
      <c r="R30" s="1">
        <f t="shared" si="2"/>
        <v>-90.97687999999998</v>
      </c>
      <c r="X30" s="1">
        <f t="shared" si="8"/>
        <v>-30.327872548755398</v>
      </c>
      <c r="Y30" s="1">
        <f t="shared" si="9"/>
        <v>-94.893940270206144</v>
      </c>
      <c r="AA30" s="3">
        <v>-146.44</v>
      </c>
      <c r="AB30" s="3">
        <v>-50.94</v>
      </c>
      <c r="AC30" s="1">
        <f t="shared" si="10"/>
        <v>759.98240656729922</v>
      </c>
    </row>
    <row r="31" spans="1:29" x14ac:dyDescent="0.25">
      <c r="A31" s="1">
        <v>0.41599999999999998</v>
      </c>
      <c r="B31" s="3">
        <v>11.567</v>
      </c>
      <c r="D31" s="3">
        <v>23.824999999999999</v>
      </c>
      <c r="E31" s="1">
        <v>5.298</v>
      </c>
      <c r="G31" s="3">
        <f>A31*(-1)</f>
        <v>-0.41599999999999998</v>
      </c>
      <c r="H31" s="1">
        <f t="shared" si="4"/>
        <v>5.298</v>
      </c>
      <c r="J31" s="3">
        <f t="shared" si="5"/>
        <v>55.298000000000002</v>
      </c>
      <c r="L31" s="1">
        <f t="shared" si="6"/>
        <v>50.000264419300827</v>
      </c>
      <c r="O31" s="1">
        <f t="shared" si="0"/>
        <v>-48.455829999999992</v>
      </c>
      <c r="P31" s="1">
        <f t="shared" si="7"/>
        <v>-81.285250000000005</v>
      </c>
      <c r="Q31" s="1">
        <f t="shared" si="1"/>
        <v>-31.838049999999996</v>
      </c>
      <c r="R31" s="1">
        <f t="shared" si="2"/>
        <v>-90.496830000000003</v>
      </c>
      <c r="X31" s="1">
        <f t="shared" si="8"/>
        <v>-32.662097873484193</v>
      </c>
      <c r="Y31" s="1">
        <f t="shared" si="9"/>
        <v>-94.411027887461259</v>
      </c>
      <c r="AA31" s="3">
        <v>-148.32</v>
      </c>
      <c r="AB31" s="3">
        <v>-48.95</v>
      </c>
      <c r="AC31" s="1">
        <f t="shared" si="10"/>
        <v>654.22274848796064</v>
      </c>
    </row>
    <row r="32" spans="1:29" x14ac:dyDescent="0.25">
      <c r="A32" s="1">
        <v>0.96199999999999997</v>
      </c>
      <c r="B32" s="3">
        <v>11.493</v>
      </c>
      <c r="D32" s="3">
        <v>24.038</v>
      </c>
      <c r="E32" s="1">
        <v>4.7949999999999999</v>
      </c>
      <c r="G32" s="3">
        <f t="shared" ref="G32:G90" si="11">A32*(-1)</f>
        <v>-0.96199999999999997</v>
      </c>
      <c r="H32" s="1">
        <f t="shared" si="4"/>
        <v>4.7949999999999999</v>
      </c>
      <c r="J32" s="3">
        <f t="shared" si="5"/>
        <v>54.795000000000002</v>
      </c>
      <c r="L32" s="1">
        <f t="shared" si="6"/>
        <v>50.000632036005307</v>
      </c>
      <c r="O32" s="1">
        <f t="shared" si="0"/>
        <v>-50.613880000000002</v>
      </c>
      <c r="P32" s="1">
        <f t="shared" si="7"/>
        <v>-80.508179999999996</v>
      </c>
      <c r="Q32" s="1">
        <f t="shared" si="1"/>
        <v>-34.159120000000001</v>
      </c>
      <c r="R32" s="1">
        <f t="shared" si="2"/>
        <v>-90.008179999999996</v>
      </c>
      <c r="X32" s="1">
        <f t="shared" si="8"/>
        <v>-35.006310002307409</v>
      </c>
      <c r="Y32" s="1">
        <f t="shared" si="9"/>
        <v>-93.917434289502069</v>
      </c>
      <c r="AA32" s="3">
        <v>-150.06</v>
      </c>
      <c r="AB32" s="3">
        <v>-46.89</v>
      </c>
      <c r="AC32" s="1">
        <f t="shared" si="10"/>
        <v>553.08590143095648</v>
      </c>
    </row>
    <row r="33" spans="1:29" x14ac:dyDescent="0.25">
      <c r="A33" s="1">
        <v>1.5209999999999999</v>
      </c>
      <c r="B33" s="3">
        <v>11.401999999999999</v>
      </c>
      <c r="D33" s="3">
        <v>24.231000000000002</v>
      </c>
      <c r="E33" s="1">
        <v>4.2610000000000001</v>
      </c>
      <c r="G33" s="3">
        <f t="shared" si="11"/>
        <v>-1.5209999999999999</v>
      </c>
      <c r="H33" s="1">
        <f t="shared" si="4"/>
        <v>4.2610000000000001</v>
      </c>
      <c r="J33" s="3">
        <f t="shared" si="5"/>
        <v>54.261000000000003</v>
      </c>
      <c r="L33" s="1">
        <f t="shared" si="6"/>
        <v>50.000593846473471</v>
      </c>
      <c r="O33" s="1">
        <f t="shared" si="0"/>
        <v>-52.771140000000003</v>
      </c>
      <c r="P33" s="1">
        <f t="shared" si="7"/>
        <v>-79.718429999999998</v>
      </c>
      <c r="Q33" s="1">
        <f t="shared" si="1"/>
        <v>-36.484719999999996</v>
      </c>
      <c r="R33" s="1">
        <f t="shared" si="2"/>
        <v>-89.504190000000008</v>
      </c>
      <c r="X33" s="1">
        <f t="shared" si="8"/>
        <v>-37.355092560302737</v>
      </c>
      <c r="Y33" s="1">
        <f t="shared" si="9"/>
        <v>-93.408348245546932</v>
      </c>
      <c r="AA33" s="3">
        <v>-151.66999999999999</v>
      </c>
      <c r="AB33" s="3">
        <v>-44.76</v>
      </c>
      <c r="AC33" s="1">
        <f t="shared" si="10"/>
        <v>457.4370653962871</v>
      </c>
    </row>
    <row r="34" spans="1:29" x14ac:dyDescent="0.25">
      <c r="A34" s="1">
        <v>2.0920000000000001</v>
      </c>
      <c r="B34" s="3">
        <v>11.295</v>
      </c>
      <c r="D34" s="3">
        <v>24.404</v>
      </c>
      <c r="E34" s="1">
        <v>3.698</v>
      </c>
      <c r="G34" s="3">
        <f t="shared" si="11"/>
        <v>-2.0920000000000001</v>
      </c>
      <c r="H34" s="1">
        <f t="shared" si="4"/>
        <v>3.698</v>
      </c>
      <c r="J34" s="3">
        <f t="shared" si="5"/>
        <v>53.698</v>
      </c>
      <c r="L34" s="1">
        <f t="shared" si="6"/>
        <v>50.000524247251647</v>
      </c>
      <c r="O34" s="1">
        <f t="shared" si="0"/>
        <v>-54.924459999999996</v>
      </c>
      <c r="P34" s="1">
        <f t="shared" si="7"/>
        <v>-78.917029999999983</v>
      </c>
      <c r="Q34" s="1">
        <f t="shared" si="1"/>
        <v>-38.811319999999995</v>
      </c>
      <c r="R34" s="1">
        <f t="shared" si="2"/>
        <v>-88.985509999999991</v>
      </c>
      <c r="X34" s="1">
        <f t="shared" si="8"/>
        <v>-39.706720338818343</v>
      </c>
      <c r="Y34" s="1">
        <f t="shared" si="9"/>
        <v>-92.88400435465077</v>
      </c>
      <c r="AA34" s="3">
        <v>-153.15</v>
      </c>
      <c r="AB34" s="3">
        <v>-42.58</v>
      </c>
      <c r="AC34" s="1">
        <f t="shared" si="10"/>
        <v>368.93875152042847</v>
      </c>
    </row>
    <row r="35" spans="1:29" x14ac:dyDescent="0.25">
      <c r="A35" s="1">
        <v>2.6739999999999999</v>
      </c>
      <c r="B35" s="3">
        <v>11.173</v>
      </c>
      <c r="D35" s="3">
        <v>24.558</v>
      </c>
      <c r="E35" s="1">
        <v>3.1070000000000002</v>
      </c>
      <c r="G35" s="3">
        <f t="shared" si="11"/>
        <v>-2.6739999999999999</v>
      </c>
      <c r="H35" s="1">
        <f t="shared" si="4"/>
        <v>3.1070000000000002</v>
      </c>
      <c r="J35" s="3">
        <f t="shared" si="5"/>
        <v>53.106999999999999</v>
      </c>
      <c r="L35" s="1">
        <f t="shared" si="6"/>
        <v>50.000421798220863</v>
      </c>
      <c r="O35" s="1">
        <f t="shared" si="0"/>
        <v>-57.072839999999999</v>
      </c>
      <c r="P35" s="1">
        <f t="shared" si="7"/>
        <v>-78.102979999999988</v>
      </c>
      <c r="Q35" s="1">
        <f t="shared" si="1"/>
        <v>-41.137919999999994</v>
      </c>
      <c r="R35" s="1">
        <f t="shared" si="2"/>
        <v>-88.451139999999981</v>
      </c>
      <c r="X35" s="1">
        <f t="shared" si="8"/>
        <v>-42.063365982913076</v>
      </c>
      <c r="Y35" s="1">
        <f t="shared" si="9"/>
        <v>-92.342611409725365</v>
      </c>
      <c r="AA35" s="3">
        <v>-154.49</v>
      </c>
      <c r="AB35" s="3">
        <v>-40.340000000000003</v>
      </c>
      <c r="AC35" s="1">
        <f t="shared" si="10"/>
        <v>287.90550423514264</v>
      </c>
    </row>
    <row r="36" spans="1:29" x14ac:dyDescent="0.25">
      <c r="A36" s="1">
        <v>3.266</v>
      </c>
      <c r="B36" s="3">
        <v>11.039</v>
      </c>
      <c r="D36" s="3">
        <v>24.693999999999999</v>
      </c>
      <c r="E36" s="1">
        <v>2.4910000000000001</v>
      </c>
      <c r="G36" s="3">
        <f t="shared" si="11"/>
        <v>-3.266</v>
      </c>
      <c r="H36" s="1">
        <f t="shared" si="4"/>
        <v>2.4910000000000001</v>
      </c>
      <c r="J36" s="3">
        <f t="shared" si="5"/>
        <v>52.491</v>
      </c>
      <c r="L36" s="1">
        <f t="shared" si="6"/>
        <v>50.000299039105755</v>
      </c>
      <c r="O36" s="1">
        <f t="shared" si="0"/>
        <v>-59.21528</v>
      </c>
      <c r="P36" s="1">
        <f t="shared" si="7"/>
        <v>-77.273279999999986</v>
      </c>
      <c r="Q36" s="1">
        <f t="shared" si="1"/>
        <v>-43.463520000000003</v>
      </c>
      <c r="R36" s="1">
        <f t="shared" si="2"/>
        <v>-87.898079999999993</v>
      </c>
      <c r="X36" s="1">
        <f t="shared" si="8"/>
        <v>-44.416864128795744</v>
      </c>
      <c r="Y36" s="1">
        <f t="shared" si="9"/>
        <v>-91.782811003826467</v>
      </c>
      <c r="AA36" s="3">
        <v>-155.71</v>
      </c>
      <c r="AB36" s="3">
        <v>-38.07</v>
      </c>
      <c r="AC36" s="1">
        <f t="shared" si="10"/>
        <v>216.02469024514292</v>
      </c>
    </row>
    <row r="37" spans="1:29" x14ac:dyDescent="0.25">
      <c r="A37" s="1">
        <v>3.8690000000000002</v>
      </c>
      <c r="B37" s="3">
        <v>10.893000000000001</v>
      </c>
      <c r="D37" s="3">
        <v>24.81</v>
      </c>
      <c r="E37" s="1">
        <v>1.851</v>
      </c>
      <c r="G37" s="3">
        <f t="shared" si="11"/>
        <v>-3.8690000000000002</v>
      </c>
      <c r="H37" s="1">
        <f t="shared" si="4"/>
        <v>1.851</v>
      </c>
      <c r="J37" s="3">
        <f t="shared" si="5"/>
        <v>51.850999999999999</v>
      </c>
      <c r="L37" s="1">
        <f t="shared" si="6"/>
        <v>50.000428048167748</v>
      </c>
      <c r="O37" s="1">
        <f t="shared" si="0"/>
        <v>-61.350629999999995</v>
      </c>
      <c r="P37" s="1">
        <f t="shared" si="7"/>
        <v>-76.429959999999994</v>
      </c>
      <c r="Q37" s="1">
        <f t="shared" si="1"/>
        <v>-45.78658999999999</v>
      </c>
      <c r="R37" s="1">
        <f t="shared" si="2"/>
        <v>-87.327979999999982</v>
      </c>
      <c r="X37" s="1">
        <f t="shared" si="8"/>
        <v>-46.774789153129881</v>
      </c>
      <c r="Y37" s="1">
        <f t="shared" si="9"/>
        <v>-91.203991149848932</v>
      </c>
      <c r="AA37" s="3">
        <v>-156.80000000000001</v>
      </c>
      <c r="AB37" s="3">
        <v>-35.75</v>
      </c>
      <c r="AC37" s="1">
        <f t="shared" si="10"/>
        <v>153.20939841395389</v>
      </c>
    </row>
    <row r="38" spans="1:29" x14ac:dyDescent="0.25">
      <c r="A38" s="1">
        <v>4.4809999999999999</v>
      </c>
      <c r="B38" s="3">
        <v>10.737</v>
      </c>
      <c r="D38" s="3">
        <v>24.908000000000001</v>
      </c>
      <c r="E38" s="1">
        <v>1.1879999999999999</v>
      </c>
      <c r="G38" s="3">
        <f t="shared" si="11"/>
        <v>-4.4809999999999999</v>
      </c>
      <c r="H38" s="1">
        <f t="shared" si="4"/>
        <v>1.1879999999999999</v>
      </c>
      <c r="J38" s="3">
        <f t="shared" si="5"/>
        <v>51.188000000000002</v>
      </c>
      <c r="L38" s="1">
        <f t="shared" si="6"/>
        <v>49.999967219989259</v>
      </c>
      <c r="O38" s="1">
        <f t="shared" si="0"/>
        <v>-63.476950000000002</v>
      </c>
      <c r="P38" s="1">
        <f t="shared" si="7"/>
        <v>-75.568929999999995</v>
      </c>
      <c r="Q38" s="1">
        <f t="shared" si="1"/>
        <v>-48.105570000000007</v>
      </c>
      <c r="R38" s="1">
        <f t="shared" si="2"/>
        <v>-86.736749999999986</v>
      </c>
      <c r="X38" s="1">
        <f t="shared" si="8"/>
        <v>-49.12194544838043</v>
      </c>
      <c r="Y38" s="1">
        <f t="shared" si="9"/>
        <v>-90.605468256468072</v>
      </c>
      <c r="AA38" s="3">
        <v>-157.76</v>
      </c>
      <c r="AB38" s="3">
        <v>-33.409999999999997</v>
      </c>
      <c r="AC38" s="1">
        <f t="shared" si="10"/>
        <v>100.756995446289</v>
      </c>
    </row>
    <row r="39" spans="1:29" s="2" customFormat="1" x14ac:dyDescent="0.25">
      <c r="A39" s="2">
        <v>5.1029999999999998</v>
      </c>
      <c r="B39" s="3">
        <v>10.571999999999999</v>
      </c>
      <c r="D39" s="3">
        <v>24.988</v>
      </c>
      <c r="E39" s="2">
        <v>0.505</v>
      </c>
      <c r="G39" s="3">
        <f t="shared" si="11"/>
        <v>-5.1029999999999998</v>
      </c>
      <c r="H39" s="2">
        <f t="shared" si="4"/>
        <v>0.505</v>
      </c>
      <c r="J39" s="3">
        <f t="shared" si="5"/>
        <v>50.505000000000003</v>
      </c>
      <c r="L39" s="2">
        <f t="shared" si="6"/>
        <v>50.001127687283223</v>
      </c>
      <c r="O39" s="1">
        <f t="shared" si="0"/>
        <v>-65.59720999999999</v>
      </c>
      <c r="P39" s="1">
        <f t="shared" si="7"/>
        <v>-74.693430000000006</v>
      </c>
      <c r="Q39" s="1">
        <f t="shared" si="1"/>
        <v>-50.422669999999997</v>
      </c>
      <c r="R39" s="1">
        <f t="shared" si="2"/>
        <v>-86.128010000000017</v>
      </c>
      <c r="X39" s="1">
        <f t="shared" si="8"/>
        <v>-51.482948423750216</v>
      </c>
      <c r="Y39" s="1">
        <f t="shared" si="9"/>
        <v>-89.984927119167835</v>
      </c>
      <c r="AA39" s="3">
        <v>-158.59</v>
      </c>
      <c r="AB39" s="3">
        <v>-31.04</v>
      </c>
      <c r="AC39" s="1">
        <f t="shared" si="10"/>
        <v>58.794825773910588</v>
      </c>
    </row>
    <row r="40" spans="1:29" x14ac:dyDescent="0.25">
      <c r="A40" s="1">
        <v>5.734</v>
      </c>
      <c r="B40" s="3">
        <v>10.4</v>
      </c>
      <c r="D40" s="3">
        <v>25.048999999999999</v>
      </c>
      <c r="E40" s="1">
        <v>0.19900000000000001</v>
      </c>
      <c r="G40" s="3">
        <f t="shared" si="11"/>
        <v>-5.734</v>
      </c>
      <c r="H40" s="1">
        <f>E40*(-1)</f>
        <v>-0.19900000000000001</v>
      </c>
      <c r="J40" s="3">
        <f t="shared" si="5"/>
        <v>49.801000000000002</v>
      </c>
      <c r="L40" s="1">
        <f t="shared" si="6"/>
        <v>50.000318898983039</v>
      </c>
      <c r="O40" s="1">
        <f t="shared" si="0"/>
        <v>-67.706409999999991</v>
      </c>
      <c r="P40" s="1">
        <f t="shared" si="7"/>
        <v>-73.795069999999996</v>
      </c>
      <c r="Q40" s="1">
        <f t="shared" si="1"/>
        <v>-52.73402999999999</v>
      </c>
      <c r="R40" s="1">
        <f t="shared" si="2"/>
        <v>-85.492609999999999</v>
      </c>
      <c r="X40" s="1">
        <f t="shared" si="8"/>
        <v>-53.827332197111538</v>
      </c>
      <c r="Y40" s="1">
        <f t="shared" si="9"/>
        <v>-89.340296357512926</v>
      </c>
      <c r="AA40" s="3">
        <v>-159.30000000000001</v>
      </c>
      <c r="AB40" s="3">
        <v>-28.65</v>
      </c>
      <c r="AC40" s="1">
        <f t="shared" si="10"/>
        <v>27.854944965056355</v>
      </c>
    </row>
    <row r="41" spans="1:29" x14ac:dyDescent="0.25">
      <c r="A41" s="1">
        <v>6.3739999999999997</v>
      </c>
      <c r="B41" s="3">
        <v>10.221</v>
      </c>
      <c r="D41" s="3">
        <v>25.091999999999999</v>
      </c>
      <c r="E41" s="1">
        <v>0.92100000000000004</v>
      </c>
      <c r="G41" s="3">
        <f t="shared" si="11"/>
        <v>-6.3739999999999997</v>
      </c>
      <c r="H41" s="1">
        <f t="shared" ref="H41:H90" si="12">E41*(-1)</f>
        <v>-0.92100000000000004</v>
      </c>
      <c r="J41" s="3">
        <f t="shared" si="5"/>
        <v>49.079000000000001</v>
      </c>
      <c r="L41" s="1">
        <f t="shared" si="6"/>
        <v>50.000533197157004</v>
      </c>
      <c r="O41" s="1">
        <f t="shared" si="0"/>
        <v>-69.806459999999987</v>
      </c>
      <c r="P41" s="1">
        <f t="shared" si="7"/>
        <v>-72.88018000000001</v>
      </c>
      <c r="Q41" s="1">
        <f t="shared" si="1"/>
        <v>-55.040419999999983</v>
      </c>
      <c r="R41" s="1">
        <f t="shared" si="2"/>
        <v>-84.837260000000001</v>
      </c>
      <c r="X41" s="1">
        <f t="shared" si="8"/>
        <v>-56.171190499077007</v>
      </c>
      <c r="Y41" s="1">
        <f t="shared" si="9"/>
        <v>-88.674102201396494</v>
      </c>
      <c r="AA41" s="3">
        <v>-159.88</v>
      </c>
      <c r="AB41" s="3">
        <v>-26.24</v>
      </c>
      <c r="AC41" s="1">
        <f t="shared" si="10"/>
        <v>8.2241530197263586</v>
      </c>
    </row>
    <row r="42" spans="1:29" x14ac:dyDescent="0.25">
      <c r="A42" s="1">
        <v>7.0229999999999997</v>
      </c>
      <c r="B42" s="3">
        <v>10.036</v>
      </c>
      <c r="D42" s="3">
        <v>25.117000000000001</v>
      </c>
      <c r="E42" s="1">
        <v>1.661</v>
      </c>
      <c r="G42" s="3">
        <f t="shared" si="11"/>
        <v>-7.0229999999999997</v>
      </c>
      <c r="H42" s="1">
        <f t="shared" si="12"/>
        <v>-1.661</v>
      </c>
      <c r="J42" s="3">
        <f t="shared" si="5"/>
        <v>48.338999999999999</v>
      </c>
      <c r="L42" s="1">
        <f t="shared" si="6"/>
        <v>50.000994080118048</v>
      </c>
      <c r="O42" s="1">
        <f t="shared" si="0"/>
        <v>-71.897419999999997</v>
      </c>
      <c r="P42" s="1">
        <f t="shared" si="7"/>
        <v>-71.945669999999978</v>
      </c>
      <c r="Q42" s="1">
        <f t="shared" si="1"/>
        <v>-57.342280000000002</v>
      </c>
      <c r="R42" s="1">
        <f t="shared" si="2"/>
        <v>-84.158869999999979</v>
      </c>
      <c r="X42" s="1">
        <f t="shared" si="8"/>
        <v>-58.518673793185236</v>
      </c>
      <c r="Y42" s="1">
        <f t="shared" si="9"/>
        <v>-87.98197052749795</v>
      </c>
      <c r="AA42" s="3">
        <v>-160.34</v>
      </c>
      <c r="AB42" s="3">
        <v>-23.83</v>
      </c>
      <c r="AC42" s="1">
        <f t="shared" si="10"/>
        <v>0.20956107439636595</v>
      </c>
    </row>
    <row r="43" spans="1:29" x14ac:dyDescent="0.25">
      <c r="A43" s="1">
        <v>7.68</v>
      </c>
      <c r="B43" s="3">
        <v>9.8480000000000008</v>
      </c>
      <c r="D43" s="3">
        <v>25.123000000000001</v>
      </c>
      <c r="E43" s="1">
        <v>2.4159999999999999</v>
      </c>
      <c r="G43" s="3">
        <f t="shared" si="11"/>
        <v>-7.68</v>
      </c>
      <c r="H43" s="1">
        <f t="shared" si="12"/>
        <v>-2.4159999999999999</v>
      </c>
      <c r="J43" s="3">
        <f t="shared" si="5"/>
        <v>47.584000000000003</v>
      </c>
      <c r="L43" s="1">
        <f t="shared" si="6"/>
        <v>50.000425048193343</v>
      </c>
      <c r="O43" s="1">
        <f t="shared" si="0"/>
        <v>-73.974109999999996</v>
      </c>
      <c r="P43" s="1">
        <f t="shared" si="7"/>
        <v>-70.988420000000005</v>
      </c>
      <c r="Q43" s="1">
        <f t="shared" si="1"/>
        <v>-59.634429999999995</v>
      </c>
      <c r="R43" s="1">
        <f t="shared" si="2"/>
        <v>-83.453559999999996</v>
      </c>
      <c r="X43" s="1">
        <f t="shared" si="8"/>
        <v>-60.8486750373376</v>
      </c>
      <c r="Y43" s="1">
        <f t="shared" si="9"/>
        <v>-87.264807694561583</v>
      </c>
      <c r="AA43" s="3">
        <v>-160.68</v>
      </c>
      <c r="AB43" s="3">
        <v>-21.41</v>
      </c>
      <c r="AC43" s="1">
        <f t="shared" si="10"/>
        <v>3.8503135608284831</v>
      </c>
    </row>
    <row r="44" spans="1:29" x14ac:dyDescent="0.25">
      <c r="A44" s="1">
        <v>8.3450000000000006</v>
      </c>
      <c r="B44" s="3">
        <v>9.6549999999999994</v>
      </c>
      <c r="D44" s="3">
        <v>25.111000000000001</v>
      </c>
      <c r="E44" s="1">
        <v>3.1869999999999998</v>
      </c>
      <c r="G44" s="3">
        <f t="shared" si="11"/>
        <v>-8.3450000000000006</v>
      </c>
      <c r="H44" s="1">
        <f t="shared" si="12"/>
        <v>-3.1869999999999998</v>
      </c>
      <c r="J44" s="3">
        <f t="shared" si="5"/>
        <v>46.813000000000002</v>
      </c>
      <c r="L44" s="1">
        <f t="shared" si="6"/>
        <v>50.000208999563199</v>
      </c>
      <c r="O44" s="1">
        <f t="shared" si="0"/>
        <v>-76.038560000000004</v>
      </c>
      <c r="P44" s="1">
        <f t="shared" si="7"/>
        <v>-70.01258</v>
      </c>
      <c r="Q44" s="1">
        <f t="shared" si="1"/>
        <v>-61.918520000000001</v>
      </c>
      <c r="R44" s="1">
        <f t="shared" si="2"/>
        <v>-82.725859999999997</v>
      </c>
      <c r="X44" s="1">
        <f t="shared" si="8"/>
        <v>-63.172841943142473</v>
      </c>
      <c r="Y44" s="1">
        <f t="shared" si="9"/>
        <v>-86.524106498445207</v>
      </c>
      <c r="AA44" s="3">
        <v>-160.9</v>
      </c>
      <c r="AB44" s="3">
        <v>-19</v>
      </c>
      <c r="AC44" s="1">
        <f t="shared" si="10"/>
        <v>19.116321615498482</v>
      </c>
    </row>
    <row r="45" spans="1:29" x14ac:dyDescent="0.25">
      <c r="A45" s="1">
        <v>9.0190000000000001</v>
      </c>
      <c r="B45" s="3">
        <v>9.4600000000000009</v>
      </c>
      <c r="D45" s="3">
        <v>25.081</v>
      </c>
      <c r="E45" s="1">
        <v>3.9710000000000001</v>
      </c>
      <c r="G45" s="3">
        <f t="shared" si="11"/>
        <v>-9.0190000000000001</v>
      </c>
      <c r="H45" s="1">
        <f t="shared" si="12"/>
        <v>-3.9710000000000001</v>
      </c>
      <c r="J45" s="3">
        <f t="shared" si="5"/>
        <v>46.028999999999996</v>
      </c>
      <c r="L45" s="1">
        <f t="shared" si="6"/>
        <v>50.001017599644911</v>
      </c>
      <c r="O45" s="1">
        <f t="shared" si="0"/>
        <v>-78.093859999999992</v>
      </c>
      <c r="P45" s="1">
        <f t="shared" si="7"/>
        <v>-69.015209999999982</v>
      </c>
      <c r="Q45" s="1">
        <f t="shared" si="1"/>
        <v>-64.197639999999993</v>
      </c>
      <c r="R45" s="1">
        <f t="shared" si="2"/>
        <v>-81.97320999999998</v>
      </c>
      <c r="X45" s="1">
        <f t="shared" si="8"/>
        <v>-65.503021555912369</v>
      </c>
      <c r="Y45" s="1">
        <f t="shared" si="9"/>
        <v>-85.754212379460185</v>
      </c>
      <c r="AA45" s="3">
        <v>-161</v>
      </c>
      <c r="AB45" s="3">
        <v>-16.59</v>
      </c>
      <c r="AC45" s="1">
        <f t="shared" si="10"/>
        <v>45.998529670168487</v>
      </c>
    </row>
    <row r="46" spans="1:29" x14ac:dyDescent="0.25">
      <c r="A46" s="1">
        <v>9.7010000000000005</v>
      </c>
      <c r="B46" s="3">
        <v>9.2639999999999993</v>
      </c>
      <c r="D46" s="3">
        <v>25.032</v>
      </c>
      <c r="E46" s="1">
        <v>4.7690000000000001</v>
      </c>
      <c r="G46" s="3">
        <f t="shared" si="11"/>
        <v>-9.7010000000000005</v>
      </c>
      <c r="H46" s="1">
        <f t="shared" si="12"/>
        <v>-4.7690000000000001</v>
      </c>
      <c r="J46" s="3">
        <f t="shared" si="5"/>
        <v>45.231000000000002</v>
      </c>
      <c r="L46" s="1">
        <f t="shared" si="6"/>
        <v>50.000063779959319</v>
      </c>
      <c r="O46" s="1">
        <f t="shared" si="0"/>
        <v>-80.134950000000003</v>
      </c>
      <c r="P46" s="1">
        <f t="shared" si="7"/>
        <v>-67.991009999999989</v>
      </c>
      <c r="Q46" s="1">
        <f t="shared" si="1"/>
        <v>-66.467489999999998</v>
      </c>
      <c r="R46" s="1">
        <f t="shared" si="2"/>
        <v>-81.189549999999997</v>
      </c>
      <c r="X46" s="1">
        <f t="shared" si="8"/>
        <v>-67.811275241623676</v>
      </c>
      <c r="Y46" s="1">
        <f t="shared" si="9"/>
        <v>-84.957074548612042</v>
      </c>
      <c r="AA46" s="3">
        <v>-161.01</v>
      </c>
      <c r="AB46" s="3">
        <v>-14.2</v>
      </c>
      <c r="AC46" s="1">
        <f t="shared" si="10"/>
        <v>84.129648861314266</v>
      </c>
    </row>
    <row r="47" spans="1:29" x14ac:dyDescent="0.25">
      <c r="A47" s="1">
        <v>10.39</v>
      </c>
      <c r="B47" s="3">
        <v>9.0660000000000007</v>
      </c>
      <c r="D47" s="3">
        <v>24.965</v>
      </c>
      <c r="E47" s="1">
        <v>5.5780000000000003</v>
      </c>
      <c r="G47" s="3">
        <f t="shared" si="11"/>
        <v>-10.39</v>
      </c>
      <c r="H47" s="1">
        <f t="shared" si="12"/>
        <v>-5.5780000000000003</v>
      </c>
      <c r="J47" s="3">
        <f t="shared" si="5"/>
        <v>44.421999999999997</v>
      </c>
      <c r="L47" s="1">
        <f t="shared" si="6"/>
        <v>50.000227609481939</v>
      </c>
      <c r="O47" s="1">
        <f t="shared" si="0"/>
        <v>-82.160590000000013</v>
      </c>
      <c r="P47" s="1">
        <f t="shared" si="7"/>
        <v>-66.949339999999992</v>
      </c>
      <c r="Q47" s="1">
        <f t="shared" si="1"/>
        <v>-68.725310000000007</v>
      </c>
      <c r="R47" s="1">
        <f t="shared" si="2"/>
        <v>-80.384239999999991</v>
      </c>
      <c r="X47" s="1">
        <f t="shared" si="8"/>
        <v>-70.111448960343168</v>
      </c>
      <c r="Y47" s="1">
        <f t="shared" si="9"/>
        <v>-84.136388555510393</v>
      </c>
      <c r="AA47" s="3">
        <v>-161.01</v>
      </c>
      <c r="AB47" s="3">
        <v>-11.83</v>
      </c>
      <c r="AC47" s="1">
        <f t="shared" si="10"/>
        <v>133.22287918893579</v>
      </c>
    </row>
    <row r="48" spans="1:29" x14ac:dyDescent="0.25">
      <c r="A48" s="1">
        <v>11.087999999999999</v>
      </c>
      <c r="B48" s="3">
        <v>8.8680000000000003</v>
      </c>
      <c r="D48" s="3">
        <v>24.88</v>
      </c>
      <c r="E48" s="1">
        <v>6.3979999999999997</v>
      </c>
      <c r="G48" s="3">
        <f t="shared" si="11"/>
        <v>-11.087999999999999</v>
      </c>
      <c r="H48" s="1">
        <f t="shared" si="12"/>
        <v>-6.3979999999999997</v>
      </c>
      <c r="J48" s="3">
        <f>H48+50</f>
        <v>43.602000000000004</v>
      </c>
      <c r="L48" s="1">
        <f t="shared" si="6"/>
        <v>50.001477778161721</v>
      </c>
      <c r="O48" s="1">
        <f t="shared" si="0"/>
        <v>-84.177079999999989</v>
      </c>
      <c r="P48" s="1">
        <f t="shared" si="7"/>
        <v>-65.884140000000002</v>
      </c>
      <c r="Q48" s="1">
        <f t="shared" si="1"/>
        <v>-70.978159999999974</v>
      </c>
      <c r="R48" s="1">
        <f t="shared" si="2"/>
        <v>-79.55198</v>
      </c>
      <c r="X48" s="1">
        <f t="shared" si="8"/>
        <v>-72.418877358949814</v>
      </c>
      <c r="Y48" s="1">
        <f t="shared" si="9"/>
        <v>-83.283512324879496</v>
      </c>
      <c r="AA48" s="3">
        <v>-161.01</v>
      </c>
      <c r="AB48" s="3">
        <v>-9.5</v>
      </c>
      <c r="AC48" s="1">
        <f t="shared" si="10"/>
        <v>192.43853178950886</v>
      </c>
    </row>
    <row r="49" spans="1:29" x14ac:dyDescent="0.25">
      <c r="A49" s="1">
        <v>11.792999999999999</v>
      </c>
      <c r="B49" s="3">
        <v>8.6709999999999994</v>
      </c>
      <c r="D49" s="3">
        <v>24.774999999999999</v>
      </c>
      <c r="E49" s="1">
        <v>7.2290000000000001</v>
      </c>
      <c r="G49" s="3">
        <f t="shared" si="11"/>
        <v>-11.792999999999999</v>
      </c>
      <c r="H49" s="1">
        <f t="shared" si="12"/>
        <v>-7.2290000000000001</v>
      </c>
      <c r="J49" s="3">
        <f t="shared" si="5"/>
        <v>42.771000000000001</v>
      </c>
      <c r="L49" s="1">
        <f t="shared" si="6"/>
        <v>50.000286239180674</v>
      </c>
      <c r="O49" s="1">
        <f t="shared" si="0"/>
        <v>-86.174119999999988</v>
      </c>
      <c r="P49" s="1">
        <f t="shared" si="7"/>
        <v>-64.792079999999999</v>
      </c>
      <c r="Q49" s="1">
        <f t="shared" si="1"/>
        <v>-73.216119999999989</v>
      </c>
      <c r="R49" s="1">
        <f t="shared" si="2"/>
        <v>-78.687919999999991</v>
      </c>
      <c r="X49" s="1">
        <f t="shared" si="8"/>
        <v>-74.695092563406789</v>
      </c>
      <c r="Y49" s="1">
        <f t="shared" si="9"/>
        <v>-82.404456042700232</v>
      </c>
      <c r="AA49" s="3">
        <v>-161.01</v>
      </c>
      <c r="AB49" s="3">
        <v>-7.19</v>
      </c>
      <c r="AC49" s="1">
        <f t="shared" si="10"/>
        <v>261.86429552655767</v>
      </c>
    </row>
    <row r="50" spans="1:29" x14ac:dyDescent="0.25">
      <c r="A50" s="1">
        <v>12.505000000000001</v>
      </c>
      <c r="B50" s="3">
        <v>8.4740000000000002</v>
      </c>
      <c r="D50" s="3">
        <v>24.652000000000001</v>
      </c>
      <c r="E50" s="1">
        <v>8.0679999999999996</v>
      </c>
      <c r="G50" s="3">
        <f t="shared" si="11"/>
        <v>-12.505000000000001</v>
      </c>
      <c r="H50" s="1">
        <f t="shared" si="12"/>
        <v>-8.0679999999999996</v>
      </c>
      <c r="J50" s="3">
        <f t="shared" si="5"/>
        <v>41.932000000000002</v>
      </c>
      <c r="L50" s="1">
        <f t="shared" si="6"/>
        <v>50.000804123533854</v>
      </c>
      <c r="O50" s="1">
        <f t="shared" si="0"/>
        <v>-88.155650000000009</v>
      </c>
      <c r="P50" s="1">
        <f t="shared" si="7"/>
        <v>-63.682639999999992</v>
      </c>
      <c r="Q50" s="1">
        <f t="shared" si="1"/>
        <v>-75.441609999999997</v>
      </c>
      <c r="R50" s="1">
        <f t="shared" si="2"/>
        <v>-77.802299999999988</v>
      </c>
      <c r="X50" s="1">
        <f t="shared" si="8"/>
        <v>-76.971530339188632</v>
      </c>
      <c r="Y50" s="1">
        <f t="shared" si="9"/>
        <v>-81.498154942464168</v>
      </c>
      <c r="AA50" s="3">
        <v>-161.01</v>
      </c>
      <c r="AB50" s="3">
        <v>-4.91</v>
      </c>
      <c r="AC50" s="1">
        <f t="shared" si="10"/>
        <v>340.85362596832016</v>
      </c>
    </row>
    <row r="51" spans="1:29" x14ac:dyDescent="0.25">
      <c r="A51" s="1">
        <v>13.225</v>
      </c>
      <c r="B51" s="3">
        <v>8.2799999999999994</v>
      </c>
      <c r="D51" s="3">
        <v>24.510999999999999</v>
      </c>
      <c r="E51" s="1">
        <v>8.9160000000000004</v>
      </c>
      <c r="G51" s="3">
        <f t="shared" si="11"/>
        <v>-13.225</v>
      </c>
      <c r="H51" s="1">
        <f t="shared" si="12"/>
        <v>-8.9160000000000004</v>
      </c>
      <c r="J51" s="3">
        <f t="shared" si="5"/>
        <v>41.084000000000003</v>
      </c>
      <c r="L51" s="1">
        <f t="shared" si="6"/>
        <v>50.00108110831205</v>
      </c>
      <c r="O51" s="1">
        <f t="shared" si="0"/>
        <v>-90.124999999999986</v>
      </c>
      <c r="P51" s="1">
        <f t="shared" si="7"/>
        <v>-62.544520000000006</v>
      </c>
      <c r="Q51" s="1">
        <f t="shared" si="1"/>
        <v>-77.659479999999988</v>
      </c>
      <c r="R51" s="1">
        <f t="shared" si="2"/>
        <v>-76.884200000000007</v>
      </c>
      <c r="X51" s="1">
        <f t="shared" si="8"/>
        <v>-79.239333268978115</v>
      </c>
      <c r="Y51" s="1">
        <f t="shared" si="9"/>
        <v>-80.558987565084436</v>
      </c>
      <c r="AA51" s="3">
        <v>-161.01</v>
      </c>
      <c r="AB51" s="3">
        <v>-2.65</v>
      </c>
      <c r="AC51" s="1">
        <f t="shared" si="10"/>
        <v>429.41046754655849</v>
      </c>
    </row>
    <row r="52" spans="1:29" x14ac:dyDescent="0.25">
      <c r="A52" s="1">
        <v>13.952</v>
      </c>
      <c r="B52" s="3">
        <v>8.0879999999999992</v>
      </c>
      <c r="D52" s="3">
        <v>24.35</v>
      </c>
      <c r="E52" s="1">
        <v>9.7720000000000002</v>
      </c>
      <c r="G52" s="3">
        <f t="shared" si="11"/>
        <v>-13.952</v>
      </c>
      <c r="H52" s="1">
        <f t="shared" si="12"/>
        <v>-9.7720000000000002</v>
      </c>
      <c r="J52" s="3">
        <f t="shared" si="5"/>
        <v>40.228000000000002</v>
      </c>
      <c r="L52" s="1">
        <f t="shared" si="6"/>
        <v>50.000228039479978</v>
      </c>
      <c r="O52" s="1">
        <f t="shared" si="0"/>
        <v>-92.07477999999999</v>
      </c>
      <c r="P52" s="1">
        <f t="shared" si="7"/>
        <v>-61.382720000000006</v>
      </c>
      <c r="Q52" s="1">
        <f t="shared" si="1"/>
        <v>-79.861579999999989</v>
      </c>
      <c r="R52" s="1">
        <f t="shared" si="2"/>
        <v>-75.937480000000008</v>
      </c>
      <c r="X52" s="1">
        <f t="shared" si="8"/>
        <v>-81.483616744529456</v>
      </c>
      <c r="Y52" s="1">
        <f t="shared" si="9"/>
        <v>-79.593843876776532</v>
      </c>
      <c r="AA52" s="3">
        <v>-161.01</v>
      </c>
      <c r="AB52" s="3">
        <v>-0.41</v>
      </c>
      <c r="AC52" s="1">
        <f t="shared" si="10"/>
        <v>527.26362026127242</v>
      </c>
    </row>
    <row r="53" spans="1:29" x14ac:dyDescent="0.25">
      <c r="A53" s="1">
        <v>14.686999999999999</v>
      </c>
      <c r="B53" s="3">
        <v>7.899</v>
      </c>
      <c r="D53" s="3">
        <v>24.170999999999999</v>
      </c>
      <c r="E53" s="1">
        <v>10.634</v>
      </c>
      <c r="G53" s="3">
        <f t="shared" si="11"/>
        <v>-14.686999999999999</v>
      </c>
      <c r="H53" s="1">
        <f t="shared" si="12"/>
        <v>-10.634</v>
      </c>
      <c r="J53" s="3">
        <f t="shared" si="5"/>
        <v>39.366</v>
      </c>
      <c r="L53" s="1">
        <f t="shared" si="6"/>
        <v>50.00116251648555</v>
      </c>
      <c r="O53" s="1">
        <f t="shared" si="0"/>
        <v>-94.012199999999993</v>
      </c>
      <c r="P53" s="1">
        <f t="shared" si="7"/>
        <v>-60.198509999999985</v>
      </c>
      <c r="Q53" s="1">
        <f t="shared" si="1"/>
        <v>-82.054739999999995</v>
      </c>
      <c r="R53" s="1">
        <f t="shared" si="2"/>
        <v>-74.964549999999988</v>
      </c>
      <c r="X53" s="1">
        <f t="shared" si="8"/>
        <v>-83.727671538539894</v>
      </c>
      <c r="Y53" s="1">
        <f t="shared" si="9"/>
        <v>-78.597909336393585</v>
      </c>
    </row>
    <row r="54" spans="1:29" x14ac:dyDescent="0.25">
      <c r="A54" s="1">
        <v>15.429</v>
      </c>
      <c r="B54" s="3">
        <v>7.7130000000000001</v>
      </c>
      <c r="D54" s="3">
        <v>23.972000000000001</v>
      </c>
      <c r="E54" s="1">
        <v>11.503</v>
      </c>
      <c r="G54" s="3">
        <f t="shared" si="11"/>
        <v>-15.429</v>
      </c>
      <c r="H54" s="1">
        <f t="shared" si="12"/>
        <v>-11.503</v>
      </c>
      <c r="J54" s="3">
        <f t="shared" si="5"/>
        <v>38.497</v>
      </c>
      <c r="L54" s="1">
        <f t="shared" si="6"/>
        <v>50.00093456126595</v>
      </c>
      <c r="O54" s="1">
        <f t="shared" si="0"/>
        <v>-95.930049999999994</v>
      </c>
      <c r="P54" s="1">
        <f t="shared" si="7"/>
        <v>-58.989619999999988</v>
      </c>
      <c r="Q54" s="1">
        <f t="shared" si="1"/>
        <v>-84.232129999999998</v>
      </c>
      <c r="R54" s="1">
        <f t="shared" si="2"/>
        <v>-73.961999999999989</v>
      </c>
      <c r="X54" s="1">
        <f t="shared" si="8"/>
        <v>-85.957124110316528</v>
      </c>
      <c r="Y54" s="1">
        <f t="shared" si="9"/>
        <v>-77.570932711948672</v>
      </c>
    </row>
    <row r="55" spans="1:29" x14ac:dyDescent="0.25">
      <c r="A55" s="1">
        <v>16.177</v>
      </c>
      <c r="B55" s="3">
        <v>7.532</v>
      </c>
      <c r="D55" s="3">
        <v>23.754999999999999</v>
      </c>
      <c r="E55" s="1">
        <v>12.377000000000001</v>
      </c>
      <c r="G55" s="3">
        <f t="shared" si="11"/>
        <v>-16.177</v>
      </c>
      <c r="H55" s="1">
        <f t="shared" si="12"/>
        <v>-12.377000000000001</v>
      </c>
      <c r="J55" s="3">
        <f t="shared" si="5"/>
        <v>37.622999999999998</v>
      </c>
      <c r="L55" s="1">
        <f t="shared" si="6"/>
        <v>50.000329048917266</v>
      </c>
      <c r="O55" s="1">
        <f t="shared" si="0"/>
        <v>-97.829419999999999</v>
      </c>
      <c r="P55" s="1">
        <f t="shared" si="7"/>
        <v>-57.75410999999999</v>
      </c>
      <c r="Q55" s="1">
        <f t="shared" si="1"/>
        <v>-86.394840000000002</v>
      </c>
      <c r="R55" s="1">
        <f t="shared" si="2"/>
        <v>-72.928269999999998</v>
      </c>
      <c r="X55" s="1">
        <f t="shared" si="8"/>
        <v>-88.163842367534457</v>
      </c>
      <c r="Y55" s="1">
        <f t="shared" si="9"/>
        <v>-76.515836114186257</v>
      </c>
    </row>
    <row r="56" spans="1:29" x14ac:dyDescent="0.25">
      <c r="A56" s="1">
        <v>16.933</v>
      </c>
      <c r="B56" s="3">
        <v>7.3550000000000004</v>
      </c>
      <c r="D56" s="3">
        <v>23.518000000000001</v>
      </c>
      <c r="E56" s="1">
        <v>13.255000000000001</v>
      </c>
      <c r="G56" s="3">
        <f t="shared" si="11"/>
        <v>-16.933</v>
      </c>
      <c r="H56" s="1">
        <f t="shared" si="12"/>
        <v>-13.255000000000001</v>
      </c>
      <c r="J56" s="3">
        <f t="shared" si="5"/>
        <v>36.744999999999997</v>
      </c>
      <c r="L56" s="1">
        <f t="shared" si="6"/>
        <v>50.000555006919669</v>
      </c>
      <c r="O56" s="1">
        <f t="shared" si="0"/>
        <v>-99.712189999999993</v>
      </c>
      <c r="P56" s="1">
        <f t="shared" si="7"/>
        <v>-56.497159999999987</v>
      </c>
      <c r="Q56" s="1">
        <f t="shared" si="1"/>
        <v>-88.543989999999994</v>
      </c>
      <c r="R56" s="1">
        <f t="shared" si="2"/>
        <v>-71.868539999999982</v>
      </c>
      <c r="X56" s="1">
        <f t="shared" si="8"/>
        <v>-90.363703555119713</v>
      </c>
      <c r="Y56" s="1">
        <f t="shared" si="9"/>
        <v>-75.430652094995523</v>
      </c>
    </row>
    <row r="57" spans="1:29" x14ac:dyDescent="0.25">
      <c r="A57" s="1">
        <v>17.696000000000002</v>
      </c>
      <c r="B57" s="3">
        <v>7.1829999999999998</v>
      </c>
      <c r="D57" s="3">
        <v>23.262</v>
      </c>
      <c r="E57" s="1">
        <v>14.138</v>
      </c>
      <c r="G57" s="3">
        <f t="shared" si="11"/>
        <v>-17.696000000000002</v>
      </c>
      <c r="H57" s="1">
        <f t="shared" si="12"/>
        <v>-14.138</v>
      </c>
      <c r="J57" s="3">
        <f t="shared" si="5"/>
        <v>35.862000000000002</v>
      </c>
      <c r="L57" s="1">
        <f t="shared" si="6"/>
        <v>50.000428048167748</v>
      </c>
      <c r="O57" s="1">
        <f t="shared" si="0"/>
        <v>-101.57747999999999</v>
      </c>
      <c r="P57" s="1">
        <f t="shared" si="7"/>
        <v>-55.213589999999996</v>
      </c>
      <c r="Q57" s="1">
        <f t="shared" si="1"/>
        <v>-90.679459999999992</v>
      </c>
      <c r="R57" s="1">
        <f t="shared" si="2"/>
        <v>-70.777630000000002</v>
      </c>
      <c r="X57" s="1">
        <f t="shared" si="8"/>
        <v>-92.544865557586604</v>
      </c>
      <c r="Y57" s="1">
        <f t="shared" si="9"/>
        <v>-74.316028240125746</v>
      </c>
    </row>
    <row r="58" spans="1:29" x14ac:dyDescent="0.25">
      <c r="A58" s="1">
        <v>18.465</v>
      </c>
      <c r="B58" s="3">
        <v>7.016</v>
      </c>
      <c r="D58" s="3">
        <v>22.986999999999998</v>
      </c>
      <c r="E58" s="1">
        <v>15.023</v>
      </c>
      <c r="G58" s="3">
        <f t="shared" si="11"/>
        <v>-18.465</v>
      </c>
      <c r="H58" s="1">
        <f t="shared" si="12"/>
        <v>-15.023</v>
      </c>
      <c r="J58" s="3">
        <f t="shared" si="5"/>
        <v>34.977000000000004</v>
      </c>
      <c r="L58" s="1">
        <f t="shared" si="6"/>
        <v>50.000858242634195</v>
      </c>
      <c r="O58" s="1">
        <f t="shared" si="0"/>
        <v>-103.42201999999999</v>
      </c>
      <c r="P58" s="1">
        <f t="shared" si="7"/>
        <v>-53.909610000000008</v>
      </c>
      <c r="Q58" s="1">
        <f t="shared" si="1"/>
        <v>-92.796839999999989</v>
      </c>
      <c r="R58" s="1">
        <f t="shared" si="2"/>
        <v>-69.661370000000005</v>
      </c>
      <c r="X58" s="1">
        <f t="shared" si="8"/>
        <v>-94.717152744517804</v>
      </c>
      <c r="Y58" s="1">
        <f t="shared" si="9"/>
        <v>-73.170272814733181</v>
      </c>
    </row>
    <row r="59" spans="1:29" x14ac:dyDescent="0.25">
      <c r="A59" s="1">
        <v>19.241</v>
      </c>
      <c r="B59" s="3">
        <v>6.8559999999999999</v>
      </c>
      <c r="D59" s="3">
        <v>22.693000000000001</v>
      </c>
      <c r="E59" s="1">
        <v>15.912000000000001</v>
      </c>
      <c r="G59" s="3">
        <f t="shared" si="11"/>
        <v>-19.241</v>
      </c>
      <c r="H59" s="1">
        <f t="shared" si="12"/>
        <v>-15.912000000000001</v>
      </c>
      <c r="J59" s="3">
        <f t="shared" si="5"/>
        <v>34.088000000000001</v>
      </c>
      <c r="L59" s="1">
        <f t="shared" si="6"/>
        <v>50.000421798220863</v>
      </c>
      <c r="O59" s="1">
        <f t="shared" si="0"/>
        <v>-105.24913999999998</v>
      </c>
      <c r="P59" s="1">
        <f t="shared" si="7"/>
        <v>-52.574919999999999</v>
      </c>
      <c r="Q59" s="1">
        <f t="shared" si="1"/>
        <v>-94.90097999999999</v>
      </c>
      <c r="R59" s="1">
        <f t="shared" si="2"/>
        <v>-68.509839999999997</v>
      </c>
      <c r="X59" s="1">
        <f t="shared" si="8"/>
        <v>-96.863384946099558</v>
      </c>
      <c r="Y59" s="1">
        <f t="shared" si="9"/>
        <v>-71.995376806221387</v>
      </c>
    </row>
    <row r="60" spans="1:29" x14ac:dyDescent="0.25">
      <c r="A60" s="1">
        <v>20.024000000000001</v>
      </c>
      <c r="B60" s="3">
        <v>6.7009999999999996</v>
      </c>
      <c r="D60" s="3">
        <v>22.379000000000001</v>
      </c>
      <c r="E60" s="1">
        <v>16.802</v>
      </c>
      <c r="G60" s="3">
        <f t="shared" si="11"/>
        <v>-20.024000000000001</v>
      </c>
      <c r="H60" s="1">
        <f t="shared" si="12"/>
        <v>-16.802</v>
      </c>
      <c r="J60" s="3">
        <f t="shared" si="5"/>
        <v>33.198</v>
      </c>
      <c r="L60" s="1">
        <f t="shared" si="6"/>
        <v>50.001054168887286</v>
      </c>
      <c r="O60" s="1">
        <f t="shared" si="0"/>
        <v>-107.05645</v>
      </c>
      <c r="P60" s="1">
        <f t="shared" si="7"/>
        <v>-51.221909999999994</v>
      </c>
      <c r="Q60" s="1">
        <f t="shared" si="1"/>
        <v>-96.987589999999997</v>
      </c>
      <c r="R60" s="1">
        <f t="shared" si="2"/>
        <v>-67.335049999999995</v>
      </c>
      <c r="X60" s="1">
        <f t="shared" si="8"/>
        <v>-99.005567604224055</v>
      </c>
      <c r="Y60" s="1">
        <f t="shared" si="9"/>
        <v>-70.788709854248836</v>
      </c>
    </row>
    <row r="61" spans="1:29" x14ac:dyDescent="0.25">
      <c r="A61" s="1">
        <v>20.812999999999999</v>
      </c>
      <c r="B61" s="3">
        <v>6.5540000000000003</v>
      </c>
      <c r="D61" s="3">
        <v>22.045999999999999</v>
      </c>
      <c r="E61" s="1">
        <v>17.693999999999999</v>
      </c>
      <c r="G61" s="3">
        <f t="shared" si="11"/>
        <v>-20.812999999999999</v>
      </c>
      <c r="H61" s="1">
        <f t="shared" si="12"/>
        <v>-17.693999999999999</v>
      </c>
      <c r="J61" s="3">
        <f t="shared" si="5"/>
        <v>32.305999999999997</v>
      </c>
      <c r="L61" s="1">
        <f t="shared" si="6"/>
        <v>50.000593846473457</v>
      </c>
      <c r="O61" s="1">
        <f t="shared" si="0"/>
        <v>-108.84318999999999</v>
      </c>
      <c r="P61" s="1">
        <f t="shared" si="7"/>
        <v>-49.839219999999983</v>
      </c>
      <c r="Q61" s="1">
        <f t="shared" si="1"/>
        <v>-99.057429999999982</v>
      </c>
      <c r="R61" s="1">
        <f t="shared" si="2"/>
        <v>-66.12563999999999</v>
      </c>
      <c r="X61" s="1">
        <f t="shared" si="8"/>
        <v>-101.1182177117182</v>
      </c>
      <c r="Y61" s="1">
        <f t="shared" si="9"/>
        <v>-69.553927328569628</v>
      </c>
    </row>
    <row r="62" spans="1:29" x14ac:dyDescent="0.25">
      <c r="A62" s="1">
        <v>21.609000000000002</v>
      </c>
      <c r="B62" s="3">
        <v>6.4130000000000003</v>
      </c>
      <c r="D62" s="3">
        <v>21.693000000000001</v>
      </c>
      <c r="E62" s="1">
        <v>18.585999999999999</v>
      </c>
      <c r="G62" s="3">
        <f t="shared" si="11"/>
        <v>-21.609000000000002</v>
      </c>
      <c r="H62" s="1">
        <f t="shared" si="12"/>
        <v>-18.585999999999999</v>
      </c>
      <c r="J62" s="3">
        <f t="shared" si="5"/>
        <v>31.414000000000001</v>
      </c>
      <c r="L62" s="1">
        <f t="shared" si="6"/>
        <v>50.001132037184924</v>
      </c>
      <c r="O62" s="1">
        <f t="shared" si="0"/>
        <v>-110.61012000000001</v>
      </c>
      <c r="P62" s="1">
        <f t="shared" si="7"/>
        <v>-48.437209999999993</v>
      </c>
      <c r="Q62" s="1">
        <f t="shared" si="1"/>
        <v>-101.10974</v>
      </c>
      <c r="R62" s="1">
        <f t="shared" si="2"/>
        <v>-64.891970000000001</v>
      </c>
      <c r="X62" s="1">
        <f t="shared" si="8"/>
        <v>-103.2228459533295</v>
      </c>
      <c r="Y62" s="1">
        <f t="shared" si="9"/>
        <v>-68.288259626931634</v>
      </c>
    </row>
    <row r="63" spans="1:29" x14ac:dyDescent="0.25">
      <c r="A63" s="1">
        <v>22.411000000000001</v>
      </c>
      <c r="B63" s="3">
        <v>6.28</v>
      </c>
      <c r="D63" s="3">
        <v>21.321000000000002</v>
      </c>
      <c r="E63" s="1">
        <v>19.478999999999999</v>
      </c>
      <c r="G63" s="3">
        <f t="shared" si="11"/>
        <v>-22.411000000000001</v>
      </c>
      <c r="H63" s="1">
        <f t="shared" si="12"/>
        <v>-19.478999999999999</v>
      </c>
      <c r="J63" s="3">
        <f t="shared" si="5"/>
        <v>30.521000000000001</v>
      </c>
      <c r="L63" s="1">
        <f t="shared" si="6"/>
        <v>50.001139037025951</v>
      </c>
      <c r="O63" s="1">
        <f t="shared" si="0"/>
        <v>-112.35642</v>
      </c>
      <c r="P63" s="1">
        <f t="shared" si="7"/>
        <v>-47.007609999999993</v>
      </c>
      <c r="Q63" s="1">
        <f t="shared" si="1"/>
        <v>-103.14484</v>
      </c>
      <c r="R63" s="1">
        <f t="shared" si="2"/>
        <v>-63.625769999999996</v>
      </c>
      <c r="X63" s="1">
        <f t="shared" si="8"/>
        <v>-105.30749728067322</v>
      </c>
      <c r="Y63" s="1">
        <f t="shared" si="9"/>
        <v>-66.990723712363831</v>
      </c>
    </row>
    <row r="64" spans="1:29" x14ac:dyDescent="0.25">
      <c r="A64" s="1">
        <v>23.219000000000001</v>
      </c>
      <c r="B64" s="3">
        <v>6.1550000000000002</v>
      </c>
      <c r="D64" s="3">
        <v>20.928999999999998</v>
      </c>
      <c r="E64" s="1">
        <v>20.370999999999999</v>
      </c>
      <c r="G64" s="3">
        <f t="shared" si="11"/>
        <v>-23.219000000000001</v>
      </c>
      <c r="H64" s="1">
        <f t="shared" si="12"/>
        <v>-20.370999999999999</v>
      </c>
      <c r="J64" s="3">
        <f t="shared" si="5"/>
        <v>29.629000000000001</v>
      </c>
      <c r="L64" s="1">
        <f t="shared" si="6"/>
        <v>50.000745794437904</v>
      </c>
      <c r="O64" s="1">
        <f t="shared" si="0"/>
        <v>-114.07987999999997</v>
      </c>
      <c r="P64" s="1">
        <f t="shared" si="7"/>
        <v>-45.554539999999996</v>
      </c>
      <c r="Q64" s="1">
        <f t="shared" si="1"/>
        <v>-105.15975999999998</v>
      </c>
      <c r="R64" s="1">
        <f t="shared" si="2"/>
        <v>-62.330779999999997</v>
      </c>
      <c r="X64" s="1">
        <f t="shared" si="8"/>
        <v>-107.36867450795509</v>
      </c>
      <c r="Y64" s="1">
        <f t="shared" si="9"/>
        <v>-65.665550861175532</v>
      </c>
    </row>
    <row r="65" spans="1:25" x14ac:dyDescent="0.25">
      <c r="A65" s="1">
        <v>24.033999999999999</v>
      </c>
      <c r="B65" s="3">
        <v>6.0380000000000003</v>
      </c>
      <c r="D65" s="3">
        <v>20.516999999999999</v>
      </c>
      <c r="E65" s="1">
        <v>21.262</v>
      </c>
      <c r="G65" s="3">
        <f t="shared" si="11"/>
        <v>-24.033999999999999</v>
      </c>
      <c r="H65" s="1">
        <f t="shared" si="12"/>
        <v>-21.262</v>
      </c>
      <c r="J65" s="3">
        <f t="shared" si="5"/>
        <v>28.738</v>
      </c>
      <c r="L65" s="1">
        <f t="shared" si="6"/>
        <v>50.000816003341384</v>
      </c>
      <c r="O65" s="1">
        <f t="shared" si="0"/>
        <v>-115.78358999999999</v>
      </c>
      <c r="P65" s="1">
        <f t="shared" si="7"/>
        <v>-44.078060000000001</v>
      </c>
      <c r="Q65" s="1">
        <f t="shared" si="1"/>
        <v>-107.15759</v>
      </c>
      <c r="R65" s="1">
        <f t="shared" si="2"/>
        <v>-61.007440000000003</v>
      </c>
      <c r="X65" s="1">
        <f t="shared" si="8"/>
        <v>-109.41306383229626</v>
      </c>
      <c r="Y65" s="1">
        <f t="shared" si="9"/>
        <v>-64.310898459225243</v>
      </c>
    </row>
    <row r="66" spans="1:25" x14ac:dyDescent="0.25">
      <c r="A66" s="1">
        <v>24.855</v>
      </c>
      <c r="B66" s="3">
        <v>5.9290000000000003</v>
      </c>
      <c r="D66" s="3">
        <v>20.085999999999999</v>
      </c>
      <c r="E66" s="1">
        <v>22.152000000000001</v>
      </c>
      <c r="G66" s="3">
        <f t="shared" si="11"/>
        <v>-24.855</v>
      </c>
      <c r="H66" s="1">
        <f t="shared" si="12"/>
        <v>-22.152000000000001</v>
      </c>
      <c r="J66" s="3">
        <f t="shared" si="5"/>
        <v>27.847999999999999</v>
      </c>
      <c r="L66" s="1">
        <f t="shared" si="6"/>
        <v>50.001360401493081</v>
      </c>
      <c r="O66" s="1">
        <f t="shared" ref="O66:O90" si="13">G66+$N$15*(J66-B66)+$N$17*(G66-D66)</f>
        <v>-117.46655</v>
      </c>
      <c r="P66" s="1">
        <f t="shared" si="7"/>
        <v>-42.578169999999993</v>
      </c>
      <c r="Q66" s="1">
        <f t="shared" ref="Q66:Q90" si="14">G66+$N$20*(J66-B66)+$N$22*(G66-D66)</f>
        <v>-109.13732999999999</v>
      </c>
      <c r="R66" s="1">
        <f t="shared" ref="R66:R90" si="15">B66+$N$20*(G66-D66)+$N$22*(B66-J66)</f>
        <v>-59.655749999999998</v>
      </c>
      <c r="X66" s="1">
        <f t="shared" si="8"/>
        <v>-111.44227528900194</v>
      </c>
      <c r="Y66" s="1">
        <f t="shared" si="9"/>
        <v>-62.924882486563938</v>
      </c>
    </row>
    <row r="67" spans="1:25" x14ac:dyDescent="0.25">
      <c r="A67" s="1">
        <v>25.681999999999999</v>
      </c>
      <c r="B67" s="3">
        <v>5.8289999999999997</v>
      </c>
      <c r="D67" s="3">
        <v>19.634</v>
      </c>
      <c r="E67" s="1">
        <v>23.039000000000001</v>
      </c>
      <c r="G67" s="3">
        <f t="shared" si="11"/>
        <v>-25.681999999999999</v>
      </c>
      <c r="H67" s="1">
        <f t="shared" si="12"/>
        <v>-23.039000000000001</v>
      </c>
      <c r="J67" s="3">
        <f t="shared" ref="J67:J73" si="16">H67+50</f>
        <v>26.960999999999999</v>
      </c>
      <c r="L67" s="1">
        <f t="shared" ref="L67:L90" si="17">((G67-D67)^2+(B67-J67)^2)^0.5</f>
        <v>50.001012789742575</v>
      </c>
      <c r="O67" s="1">
        <f t="shared" si="13"/>
        <v>-119.12452</v>
      </c>
      <c r="P67" s="1">
        <f t="shared" ref="P67:P90" si="18">B67+$N$15*(G67-D67)+$N$17*(B67-J67)</f>
        <v>-41.055839999999996</v>
      </c>
      <c r="Q67" s="1">
        <f t="shared" si="14"/>
        <v>-111.09436000000001</v>
      </c>
      <c r="R67" s="1">
        <f t="shared" si="15"/>
        <v>-58.275919999999999</v>
      </c>
      <c r="X67" s="1">
        <f t="shared" ref="X67:X89" si="19">Q67+(R67-R68)*$N$25/((R68-R67)^2+(Q68-Q67)^2)^0.5</f>
        <v>-113.44902213432945</v>
      </c>
      <c r="Y67" s="1">
        <f t="shared" ref="Y67:Y89" si="20">R67+(Q68-Q67)*$N$25/((R68-R67)^2+(Q68-Q67)^2)^0.5</f>
        <v>-61.509426801161098</v>
      </c>
    </row>
    <row r="68" spans="1:25" x14ac:dyDescent="0.25">
      <c r="A68" s="1">
        <v>26.515000000000001</v>
      </c>
      <c r="B68" s="3">
        <v>5.7389999999999999</v>
      </c>
      <c r="D68" s="3">
        <v>19.163</v>
      </c>
      <c r="E68" s="1">
        <v>23.923999999999999</v>
      </c>
      <c r="G68" s="3">
        <f t="shared" si="11"/>
        <v>-26.515000000000001</v>
      </c>
      <c r="H68" s="1">
        <f t="shared" si="12"/>
        <v>-23.923999999999999</v>
      </c>
      <c r="J68" s="3">
        <f t="shared" si="16"/>
        <v>26.076000000000001</v>
      </c>
      <c r="L68" s="1">
        <f t="shared" si="17"/>
        <v>50.000732524634074</v>
      </c>
      <c r="O68" s="1">
        <f t="shared" si="13"/>
        <v>-120.76179999999999</v>
      </c>
      <c r="P68" s="1">
        <f t="shared" si="18"/>
        <v>-39.506009999999996</v>
      </c>
      <c r="Q68" s="1">
        <f t="shared" si="14"/>
        <v>-113.03373999999999</v>
      </c>
      <c r="R68" s="1">
        <f t="shared" si="15"/>
        <v>-56.863649999999993</v>
      </c>
      <c r="X68" s="1">
        <f t="shared" si="19"/>
        <v>-115.4298691415203</v>
      </c>
      <c r="Y68" s="1">
        <f t="shared" si="20"/>
        <v>-60.066549489081282</v>
      </c>
    </row>
    <row r="69" spans="1:25" x14ac:dyDescent="0.25">
      <c r="A69" s="1">
        <v>27.353999999999999</v>
      </c>
      <c r="B69" s="3">
        <v>5.657</v>
      </c>
      <c r="D69" s="3">
        <v>18.672000000000001</v>
      </c>
      <c r="E69" s="1">
        <v>24.805</v>
      </c>
      <c r="G69" s="3">
        <f t="shared" si="11"/>
        <v>-27.353999999999999</v>
      </c>
      <c r="H69" s="1">
        <f t="shared" si="12"/>
        <v>-24.805</v>
      </c>
      <c r="J69" s="3">
        <f t="shared" si="16"/>
        <v>25.195</v>
      </c>
      <c r="L69" s="1">
        <f t="shared" si="17"/>
        <v>50.00126118409414</v>
      </c>
      <c r="O69" s="1">
        <f t="shared" si="13"/>
        <v>-122.37605999999998</v>
      </c>
      <c r="P69" s="1">
        <f t="shared" si="18"/>
        <v>-37.938979999999994</v>
      </c>
      <c r="Q69" s="1">
        <f t="shared" si="14"/>
        <v>-114.95161999999999</v>
      </c>
      <c r="R69" s="1">
        <f t="shared" si="15"/>
        <v>-55.428859999999993</v>
      </c>
      <c r="X69" s="1">
        <f t="shared" si="19"/>
        <v>-117.39941883855195</v>
      </c>
      <c r="Y69" s="1">
        <f t="shared" si="20"/>
        <v>-58.59244670593737</v>
      </c>
    </row>
    <row r="70" spans="1:25" x14ac:dyDescent="0.25">
      <c r="A70" s="1">
        <v>28.199000000000002</v>
      </c>
      <c r="B70" s="3">
        <v>5.5860000000000003</v>
      </c>
      <c r="D70" s="3">
        <v>18.161000000000001</v>
      </c>
      <c r="E70" s="1">
        <v>25.683</v>
      </c>
      <c r="G70" s="3">
        <f t="shared" si="11"/>
        <v>-28.199000000000002</v>
      </c>
      <c r="H70" s="1">
        <f t="shared" si="12"/>
        <v>-25.683</v>
      </c>
      <c r="J70" s="3">
        <f t="shared" si="16"/>
        <v>24.317</v>
      </c>
      <c r="L70" s="1">
        <f t="shared" si="17"/>
        <v>50.000999600008001</v>
      </c>
      <c r="O70" s="1">
        <f t="shared" si="13"/>
        <v>-123.96754</v>
      </c>
      <c r="P70" s="1">
        <f t="shared" si="18"/>
        <v>-36.343389999999999</v>
      </c>
      <c r="Q70" s="1">
        <f t="shared" si="14"/>
        <v>-116.84976</v>
      </c>
      <c r="R70" s="1">
        <f t="shared" si="15"/>
        <v>-53.960189999999997</v>
      </c>
      <c r="X70" s="1">
        <f t="shared" si="19"/>
        <v>-119.34398730055015</v>
      </c>
      <c r="Y70" s="1">
        <f t="shared" si="20"/>
        <v>-57.087302113946393</v>
      </c>
    </row>
    <row r="71" spans="1:25" x14ac:dyDescent="0.25">
      <c r="A71" s="1">
        <v>29.048999999999999</v>
      </c>
      <c r="B71" s="3">
        <v>5.524</v>
      </c>
      <c r="D71" s="3">
        <v>17.63</v>
      </c>
      <c r="E71" s="1">
        <v>26.556999999999999</v>
      </c>
      <c r="G71" s="3">
        <f t="shared" si="11"/>
        <v>-29.048999999999999</v>
      </c>
      <c r="H71" s="1">
        <f t="shared" si="12"/>
        <v>-26.556999999999999</v>
      </c>
      <c r="J71" s="3">
        <f t="shared" si="16"/>
        <v>23.443000000000001</v>
      </c>
      <c r="L71" s="1">
        <f t="shared" si="17"/>
        <v>50.000196019615764</v>
      </c>
      <c r="O71" s="1">
        <f t="shared" si="13"/>
        <v>-125.53297000000001</v>
      </c>
      <c r="P71" s="1">
        <f t="shared" si="18"/>
        <v>-34.727450000000005</v>
      </c>
      <c r="Q71" s="1">
        <f t="shared" si="14"/>
        <v>-118.72375</v>
      </c>
      <c r="R71" s="1">
        <f t="shared" si="15"/>
        <v>-52.465469999999996</v>
      </c>
      <c r="X71" s="1">
        <f t="shared" si="19"/>
        <v>-121.25902520726284</v>
      </c>
      <c r="Y71" s="1">
        <f t="shared" si="20"/>
        <v>-55.559396247252558</v>
      </c>
    </row>
    <row r="72" spans="1:25" x14ac:dyDescent="0.25">
      <c r="A72" s="1">
        <v>29.905999999999999</v>
      </c>
      <c r="B72" s="3">
        <v>5.4720000000000004</v>
      </c>
      <c r="D72" s="3">
        <v>17.079000000000001</v>
      </c>
      <c r="E72" s="1">
        <v>27.425999999999998</v>
      </c>
      <c r="G72" s="3">
        <f t="shared" si="11"/>
        <v>-29.905999999999999</v>
      </c>
      <c r="H72" s="1">
        <f t="shared" si="12"/>
        <v>-27.425999999999998</v>
      </c>
      <c r="J72" s="3">
        <f t="shared" si="16"/>
        <v>22.574000000000002</v>
      </c>
      <c r="L72" s="1">
        <f t="shared" si="17"/>
        <v>50.000686285290122</v>
      </c>
      <c r="O72" s="1">
        <f t="shared" si="13"/>
        <v>-127.07852999999999</v>
      </c>
      <c r="P72" s="1">
        <f t="shared" si="18"/>
        <v>-33.090279999999993</v>
      </c>
      <c r="Q72" s="1">
        <f t="shared" si="14"/>
        <v>-120.57976999999998</v>
      </c>
      <c r="R72" s="1">
        <f t="shared" si="15"/>
        <v>-50.944579999999995</v>
      </c>
      <c r="X72" s="1">
        <f t="shared" si="19"/>
        <v>-123.159499469566</v>
      </c>
      <c r="Y72" s="1">
        <f t="shared" si="20"/>
        <v>-54.001538597013152</v>
      </c>
    </row>
    <row r="73" spans="1:25" x14ac:dyDescent="0.25">
      <c r="A73" s="1">
        <v>30.768999999999998</v>
      </c>
      <c r="B73" s="3">
        <v>5.431</v>
      </c>
      <c r="D73" s="3">
        <v>16.507999999999999</v>
      </c>
      <c r="E73" s="1">
        <v>28.289000000000001</v>
      </c>
      <c r="G73" s="3">
        <f t="shared" si="11"/>
        <v>-30.768999999999998</v>
      </c>
      <c r="H73" s="1">
        <f t="shared" si="12"/>
        <v>-28.289000000000001</v>
      </c>
      <c r="J73" s="3">
        <f t="shared" si="16"/>
        <v>21.710999999999999</v>
      </c>
      <c r="L73" s="1">
        <f t="shared" si="17"/>
        <v>50.001531266552227</v>
      </c>
      <c r="O73" s="1">
        <f t="shared" si="13"/>
        <v>-128.60112999999998</v>
      </c>
      <c r="P73" s="1">
        <f t="shared" si="18"/>
        <v>-31.43081999999999</v>
      </c>
      <c r="Q73" s="1">
        <f t="shared" si="14"/>
        <v>-122.41472999999999</v>
      </c>
      <c r="R73" s="1">
        <f t="shared" si="15"/>
        <v>-49.396079999999991</v>
      </c>
      <c r="X73" s="1">
        <f t="shared" si="19"/>
        <v>-125.04289387212179</v>
      </c>
      <c r="Y73" s="1">
        <f t="shared" si="20"/>
        <v>-52.41149948346721</v>
      </c>
    </row>
    <row r="74" spans="1:25" x14ac:dyDescent="0.25">
      <c r="A74" s="1">
        <v>31.637</v>
      </c>
      <c r="B74" s="3">
        <v>5.4009999999999998</v>
      </c>
      <c r="D74" s="3">
        <v>15.917</v>
      </c>
      <c r="E74" s="1">
        <v>29.146999999999998</v>
      </c>
      <c r="G74" s="3">
        <f t="shared" si="11"/>
        <v>-31.637</v>
      </c>
      <c r="H74" s="1">
        <f t="shared" si="12"/>
        <v>-29.146999999999998</v>
      </c>
      <c r="J74" s="3">
        <f>H74+50</f>
        <v>20.853000000000002</v>
      </c>
      <c r="L74" s="1">
        <f t="shared" si="17"/>
        <v>50.001472178326914</v>
      </c>
      <c r="O74" s="1">
        <f t="shared" si="13"/>
        <v>-130.09774000000002</v>
      </c>
      <c r="P74" s="1">
        <f t="shared" si="18"/>
        <v>-29.746919999999999</v>
      </c>
      <c r="Q74" s="1">
        <f t="shared" si="14"/>
        <v>-124.22598000000001</v>
      </c>
      <c r="R74" s="1">
        <f t="shared" si="15"/>
        <v>-47.817440000000005</v>
      </c>
      <c r="X74" s="1">
        <f t="shared" si="19"/>
        <v>-126.89788619355912</v>
      </c>
      <c r="Y74" s="1">
        <f t="shared" si="20"/>
        <v>-50.794169294514447</v>
      </c>
    </row>
    <row r="75" spans="1:25" x14ac:dyDescent="0.25">
      <c r="A75" s="1">
        <v>32.511000000000003</v>
      </c>
      <c r="B75" s="3">
        <v>5.3819999999999997</v>
      </c>
      <c r="D75" s="3">
        <v>15.305</v>
      </c>
      <c r="E75" s="1">
        <v>29.998000000000001</v>
      </c>
      <c r="G75" s="3">
        <f t="shared" si="11"/>
        <v>-32.511000000000003</v>
      </c>
      <c r="H75" s="1">
        <f t="shared" si="12"/>
        <v>-29.998000000000001</v>
      </c>
      <c r="J75" s="3">
        <f t="shared" ref="J75:J90" si="21">H75+50</f>
        <v>20.001999999999999</v>
      </c>
      <c r="L75" s="1">
        <f t="shared" si="17"/>
        <v>50.001142546945864</v>
      </c>
      <c r="O75" s="1">
        <f t="shared" si="13"/>
        <v>-131.56924000000001</v>
      </c>
      <c r="P75" s="1">
        <f t="shared" si="18"/>
        <v>-28.042759999999998</v>
      </c>
      <c r="Q75" s="1">
        <f t="shared" si="14"/>
        <v>-126.01364000000001</v>
      </c>
      <c r="R75" s="1">
        <f t="shared" si="15"/>
        <v>-46.21284</v>
      </c>
      <c r="X75" s="1">
        <f t="shared" si="19"/>
        <v>-128.72810911952024</v>
      </c>
      <c r="Y75" s="1">
        <f t="shared" si="20"/>
        <v>-49.150808243390493</v>
      </c>
    </row>
    <row r="76" spans="1:25" x14ac:dyDescent="0.25">
      <c r="A76" s="1">
        <v>33.390999999999998</v>
      </c>
      <c r="B76" s="3">
        <v>5.3739999999999997</v>
      </c>
      <c r="D76" s="3">
        <v>14.673</v>
      </c>
      <c r="E76" s="1">
        <v>30.843</v>
      </c>
      <c r="G76" s="3">
        <f t="shared" si="11"/>
        <v>-33.390999999999998</v>
      </c>
      <c r="H76" s="1">
        <f t="shared" si="12"/>
        <v>-30.843</v>
      </c>
      <c r="J76" s="3">
        <f t="shared" si="21"/>
        <v>19.157</v>
      </c>
      <c r="L76" s="1">
        <f t="shared" si="17"/>
        <v>50.001191835795275</v>
      </c>
      <c r="O76" s="1">
        <f t="shared" si="13"/>
        <v>-133.01777999999999</v>
      </c>
      <c r="P76" s="1">
        <f t="shared" si="18"/>
        <v>-26.316310000000001</v>
      </c>
      <c r="Q76" s="1">
        <f t="shared" si="14"/>
        <v>-127.78023999999999</v>
      </c>
      <c r="R76" s="1">
        <f t="shared" si="15"/>
        <v>-44.580629999999999</v>
      </c>
      <c r="X76" s="1">
        <f t="shared" si="19"/>
        <v>-130.53895908650901</v>
      </c>
      <c r="Y76" s="1">
        <f t="shared" si="20"/>
        <v>-47.477088009661244</v>
      </c>
    </row>
    <row r="77" spans="1:25" x14ac:dyDescent="0.25">
      <c r="A77" s="1">
        <v>34.276000000000003</v>
      </c>
      <c r="B77" s="3">
        <v>5.3780000000000001</v>
      </c>
      <c r="D77" s="3">
        <v>14.021000000000001</v>
      </c>
      <c r="E77" s="1">
        <v>31.68</v>
      </c>
      <c r="G77" s="3">
        <f t="shared" si="11"/>
        <v>-34.276000000000003</v>
      </c>
      <c r="H77" s="1">
        <f t="shared" si="12"/>
        <v>-31.68</v>
      </c>
      <c r="J77" s="3">
        <f t="shared" si="21"/>
        <v>18.32</v>
      </c>
      <c r="L77" s="1">
        <f t="shared" si="17"/>
        <v>50.000955720865974</v>
      </c>
      <c r="O77" s="1">
        <f t="shared" si="13"/>
        <v>-134.44021000000001</v>
      </c>
      <c r="P77" s="1">
        <f t="shared" si="18"/>
        <v>-24.568599999999996</v>
      </c>
      <c r="Q77" s="1">
        <f t="shared" si="14"/>
        <v>-129.52225000000001</v>
      </c>
      <c r="R77" s="1">
        <f t="shared" si="15"/>
        <v>-42.921459999999996</v>
      </c>
      <c r="X77" s="1">
        <f t="shared" si="19"/>
        <v>-132.31993922649474</v>
      </c>
      <c r="Y77" s="1">
        <f t="shared" si="20"/>
        <v>-45.780294551343481</v>
      </c>
    </row>
    <row r="78" spans="1:25" x14ac:dyDescent="0.25">
      <c r="A78" s="1">
        <v>35.167999999999999</v>
      </c>
      <c r="B78" s="3">
        <v>5.3929999999999998</v>
      </c>
      <c r="D78" s="3">
        <v>13.348000000000001</v>
      </c>
      <c r="E78" s="1">
        <v>32.51</v>
      </c>
      <c r="G78" s="3">
        <f t="shared" si="11"/>
        <v>-35.167999999999999</v>
      </c>
      <c r="H78" s="1">
        <f t="shared" si="12"/>
        <v>-32.51</v>
      </c>
      <c r="J78" s="3">
        <f t="shared" si="21"/>
        <v>17.490000000000002</v>
      </c>
      <c r="L78" s="1">
        <f t="shared" si="17"/>
        <v>50.001396630494234</v>
      </c>
      <c r="O78" s="1">
        <f t="shared" si="13"/>
        <v>-135.84062</v>
      </c>
      <c r="P78" s="1">
        <f t="shared" si="18"/>
        <v>-22.800689999999999</v>
      </c>
      <c r="Q78" s="1">
        <f t="shared" si="14"/>
        <v>-131.24375999999998</v>
      </c>
      <c r="R78" s="1">
        <f t="shared" si="15"/>
        <v>-41.23677</v>
      </c>
      <c r="X78" s="1">
        <f t="shared" si="19"/>
        <v>-134.08730132215354</v>
      </c>
      <c r="Y78" s="1">
        <f t="shared" si="20"/>
        <v>-44.050001726894379</v>
      </c>
    </row>
    <row r="79" spans="1:25" x14ac:dyDescent="0.25">
      <c r="A79" s="1">
        <v>36.064999999999998</v>
      </c>
      <c r="B79" s="3">
        <v>5.4210000000000003</v>
      </c>
      <c r="D79" s="3">
        <v>12.654</v>
      </c>
      <c r="E79" s="1">
        <v>33.331000000000003</v>
      </c>
      <c r="G79" s="3">
        <f t="shared" si="11"/>
        <v>-36.064999999999998</v>
      </c>
      <c r="H79" s="1">
        <f t="shared" si="12"/>
        <v>-33.331000000000003</v>
      </c>
      <c r="J79" s="3">
        <f t="shared" si="21"/>
        <v>16.668999999999997</v>
      </c>
      <c r="L79" s="1">
        <f>((G79-D79)^2+(B79-J79)^2)^0.5</f>
        <v>50.000584646581878</v>
      </c>
      <c r="O79" s="1">
        <f t="shared" si="13"/>
        <v>-137.21283</v>
      </c>
      <c r="P79" s="1">
        <f t="shared" si="18"/>
        <v>-21.010459999999995</v>
      </c>
      <c r="Q79" s="1">
        <f t="shared" si="14"/>
        <v>-132.93858999999998</v>
      </c>
      <c r="R79" s="1">
        <f t="shared" si="15"/>
        <v>-39.523679999999992</v>
      </c>
      <c r="X79" s="1">
        <f t="shared" si="19"/>
        <v>-135.82010070718189</v>
      </c>
      <c r="Y79" s="1">
        <f t="shared" si="20"/>
        <v>-42.298008034749309</v>
      </c>
    </row>
    <row r="80" spans="1:25" x14ac:dyDescent="0.25">
      <c r="A80" s="1">
        <v>36.968000000000004</v>
      </c>
      <c r="B80" s="3">
        <v>5.4610000000000003</v>
      </c>
      <c r="D80" s="3">
        <v>11.94</v>
      </c>
      <c r="E80" s="1">
        <v>34.143000000000001</v>
      </c>
      <c r="G80" s="3">
        <f t="shared" si="11"/>
        <v>-36.968000000000004</v>
      </c>
      <c r="H80" s="1">
        <f t="shared" si="12"/>
        <v>-34.143000000000001</v>
      </c>
      <c r="J80" s="3">
        <f t="shared" si="21"/>
        <v>15.856999999999999</v>
      </c>
      <c r="L80" s="1">
        <f t="shared" si="17"/>
        <v>50.000692795200344</v>
      </c>
      <c r="O80" s="1">
        <f t="shared" si="13"/>
        <v>-138.56196</v>
      </c>
      <c r="P80" s="1">
        <f t="shared" si="18"/>
        <v>-19.201119999999996</v>
      </c>
      <c r="Q80" s="1">
        <f t="shared" si="14"/>
        <v>-134.61148</v>
      </c>
      <c r="R80" s="1">
        <f t="shared" si="15"/>
        <v>-37.786159999999995</v>
      </c>
      <c r="X80" s="1">
        <f t="shared" si="19"/>
        <v>-137.52952810294468</v>
      </c>
      <c r="Y80" s="1">
        <f t="shared" si="20"/>
        <v>-40.522031939419108</v>
      </c>
    </row>
    <row r="81" spans="1:25" x14ac:dyDescent="0.25">
      <c r="A81" s="1">
        <v>37.878</v>
      </c>
      <c r="B81" s="3">
        <v>5.5129999999999999</v>
      </c>
      <c r="D81" s="3">
        <v>11.205</v>
      </c>
      <c r="E81" s="1">
        <v>34.945999999999998</v>
      </c>
      <c r="G81" s="3">
        <f t="shared" si="11"/>
        <v>-37.878</v>
      </c>
      <c r="H81" s="1">
        <f t="shared" si="12"/>
        <v>-34.945999999999998</v>
      </c>
      <c r="J81" s="3">
        <f t="shared" si="21"/>
        <v>15.054000000000002</v>
      </c>
      <c r="L81" s="1">
        <f t="shared" si="17"/>
        <v>50.001715670564742</v>
      </c>
      <c r="O81" s="1">
        <f t="shared" si="13"/>
        <v>-139.88900999999998</v>
      </c>
      <c r="P81" s="1">
        <f t="shared" si="18"/>
        <v>-17.372670000000003</v>
      </c>
      <c r="Q81" s="1">
        <f t="shared" si="14"/>
        <v>-136.26343</v>
      </c>
      <c r="R81" s="1">
        <f t="shared" si="15"/>
        <v>-36.024210000000004</v>
      </c>
      <c r="X81" s="1">
        <f t="shared" si="19"/>
        <v>-139.22595113658343</v>
      </c>
      <c r="Y81" s="1">
        <f t="shared" si="20"/>
        <v>-38.711861114876399</v>
      </c>
    </row>
    <row r="82" spans="1:25" x14ac:dyDescent="0.25">
      <c r="A82" s="1">
        <v>38.792999999999999</v>
      </c>
      <c r="B82" s="3">
        <v>5.5780000000000003</v>
      </c>
      <c r="D82" s="3">
        <v>10.448</v>
      </c>
      <c r="E82" s="1">
        <v>35.738999999999997</v>
      </c>
      <c r="G82" s="3">
        <f t="shared" si="11"/>
        <v>-38.792999999999999</v>
      </c>
      <c r="H82" s="1">
        <f t="shared" si="12"/>
        <v>-35.738999999999997</v>
      </c>
      <c r="J82" s="3">
        <f t="shared" si="21"/>
        <v>14.261000000000003</v>
      </c>
      <c r="L82" s="1">
        <f t="shared" si="17"/>
        <v>50.000705695019946</v>
      </c>
      <c r="O82" s="1">
        <f t="shared" si="13"/>
        <v>-141.18570999999997</v>
      </c>
      <c r="P82" s="1">
        <f t="shared" si="18"/>
        <v>-15.523930000000005</v>
      </c>
      <c r="Q82" s="1">
        <f t="shared" si="14"/>
        <v>-137.88616999999999</v>
      </c>
      <c r="R82" s="1">
        <f t="shared" si="15"/>
        <v>-34.235510000000005</v>
      </c>
      <c r="X82" s="1">
        <f t="shared" si="19"/>
        <v>-140.88428887173589</v>
      </c>
      <c r="Y82" s="1">
        <f t="shared" si="20"/>
        <v>-36.883392782704149</v>
      </c>
    </row>
    <row r="83" spans="1:25" x14ac:dyDescent="0.25">
      <c r="A83" s="1">
        <v>39.713999999999999</v>
      </c>
      <c r="B83" s="3">
        <v>5.6559999999999997</v>
      </c>
      <c r="D83" s="3">
        <v>9.6709999999999994</v>
      </c>
      <c r="E83" s="1">
        <v>36.521000000000001</v>
      </c>
      <c r="G83" s="3">
        <f t="shared" si="11"/>
        <v>-39.713999999999999</v>
      </c>
      <c r="H83" s="1">
        <f t="shared" si="12"/>
        <v>-36.521000000000001</v>
      </c>
      <c r="J83" s="3">
        <f t="shared" si="21"/>
        <v>13.478999999999999</v>
      </c>
      <c r="L83" s="1">
        <f t="shared" si="17"/>
        <v>50.000775533985468</v>
      </c>
      <c r="O83" s="1">
        <f t="shared" si="13"/>
        <v>-142.45927</v>
      </c>
      <c r="P83" s="1">
        <f t="shared" si="18"/>
        <v>-13.657169999999999</v>
      </c>
      <c r="Q83" s="1">
        <f t="shared" si="14"/>
        <v>-139.48652999999999</v>
      </c>
      <c r="R83" s="1">
        <f t="shared" si="15"/>
        <v>-32.423469999999995</v>
      </c>
      <c r="X83" s="1">
        <f t="shared" si="19"/>
        <v>-142.52374389230954</v>
      </c>
      <c r="Y83" s="1">
        <f t="shared" si="20"/>
        <v>-35.026416747892064</v>
      </c>
    </row>
    <row r="84" spans="1:25" x14ac:dyDescent="0.25">
      <c r="A84" s="1">
        <v>40.642000000000003</v>
      </c>
      <c r="B84" s="3">
        <v>5.7480000000000002</v>
      </c>
      <c r="D84" s="3">
        <v>8.8719999999999999</v>
      </c>
      <c r="E84" s="1">
        <v>37.292999999999999</v>
      </c>
      <c r="G84" s="3">
        <f t="shared" si="11"/>
        <v>-40.642000000000003</v>
      </c>
      <c r="H84" s="1">
        <f t="shared" si="12"/>
        <v>-37.292999999999999</v>
      </c>
      <c r="J84" s="3">
        <f t="shared" si="21"/>
        <v>12.707000000000001</v>
      </c>
      <c r="L84" s="1">
        <f t="shared" si="17"/>
        <v>50.000638765919788</v>
      </c>
      <c r="O84" s="1">
        <f t="shared" si="13"/>
        <v>-143.70872</v>
      </c>
      <c r="P84" s="1">
        <f t="shared" si="18"/>
        <v>-11.767149999999999</v>
      </c>
      <c r="Q84" s="1">
        <f t="shared" si="14"/>
        <v>-141.0643</v>
      </c>
      <c r="R84" s="1">
        <f t="shared" si="15"/>
        <v>-30.582470000000001</v>
      </c>
      <c r="X84" s="1">
        <f t="shared" si="19"/>
        <v>-144.13587227450233</v>
      </c>
      <c r="Y84" s="1">
        <f t="shared" si="20"/>
        <v>-33.144782190680239</v>
      </c>
    </row>
    <row r="85" spans="1:25" x14ac:dyDescent="0.25">
      <c r="A85" s="1">
        <v>41.576999999999998</v>
      </c>
      <c r="B85" s="3">
        <v>5.8529999999999998</v>
      </c>
      <c r="D85" s="3">
        <v>8.0510000000000002</v>
      </c>
      <c r="E85" s="1">
        <v>38.052999999999997</v>
      </c>
      <c r="G85" s="3">
        <f t="shared" si="11"/>
        <v>-41.576999999999998</v>
      </c>
      <c r="H85" s="1">
        <f t="shared" si="12"/>
        <v>-38.052999999999997</v>
      </c>
      <c r="J85" s="3">
        <f t="shared" si="21"/>
        <v>11.947000000000003</v>
      </c>
      <c r="L85" s="1">
        <f t="shared" si="17"/>
        <v>50.000752194342041</v>
      </c>
      <c r="O85" s="1">
        <f t="shared" si="13"/>
        <v>-144.93387999999999</v>
      </c>
      <c r="P85" s="1">
        <f t="shared" si="18"/>
        <v>-9.8611400000000042</v>
      </c>
      <c r="Q85" s="1">
        <f t="shared" si="14"/>
        <v>-142.61815999999999</v>
      </c>
      <c r="R85" s="1">
        <f t="shared" si="15"/>
        <v>-28.719780000000007</v>
      </c>
      <c r="X85" s="1">
        <f t="shared" si="19"/>
        <v>-145.72431649037145</v>
      </c>
      <c r="Y85" s="1">
        <f t="shared" si="20"/>
        <v>-31.240056147036935</v>
      </c>
    </row>
    <row r="86" spans="1:25" x14ac:dyDescent="0.25">
      <c r="A86" s="1">
        <v>42.518000000000001</v>
      </c>
      <c r="B86" s="3">
        <v>5.9710000000000001</v>
      </c>
      <c r="D86" s="3">
        <v>7.2089999999999996</v>
      </c>
      <c r="E86" s="1">
        <v>38.801000000000002</v>
      </c>
      <c r="G86" s="3">
        <f t="shared" si="11"/>
        <v>-42.518000000000001</v>
      </c>
      <c r="H86" s="1">
        <f t="shared" si="12"/>
        <v>-38.801000000000002</v>
      </c>
      <c r="J86" s="3">
        <f t="shared" si="21"/>
        <v>11.198999999999998</v>
      </c>
      <c r="L86" s="1">
        <f t="shared" si="17"/>
        <v>50.001065118655227</v>
      </c>
      <c r="O86" s="1">
        <f t="shared" si="13"/>
        <v>-146.13374999999999</v>
      </c>
      <c r="P86" s="1">
        <f t="shared" si="18"/>
        <v>-7.9391399999999948</v>
      </c>
      <c r="Q86" s="1">
        <f t="shared" si="14"/>
        <v>-144.14711</v>
      </c>
      <c r="R86" s="1">
        <f t="shared" si="15"/>
        <v>-26.8354</v>
      </c>
      <c r="X86" s="1">
        <f t="shared" si="19"/>
        <v>-147.29316957850858</v>
      </c>
      <c r="Y86" s="1">
        <f t="shared" si="20"/>
        <v>-29.305685232209907</v>
      </c>
    </row>
    <row r="87" spans="1:25" x14ac:dyDescent="0.25">
      <c r="A87" s="1">
        <v>43.466000000000001</v>
      </c>
      <c r="B87" s="3">
        <v>6.1050000000000004</v>
      </c>
      <c r="D87" s="3">
        <v>6.3440000000000003</v>
      </c>
      <c r="E87" s="1">
        <v>39.536999999999999</v>
      </c>
      <c r="G87" s="3">
        <f t="shared" si="11"/>
        <v>-43.466000000000001</v>
      </c>
      <c r="H87" s="1">
        <f t="shared" si="12"/>
        <v>-39.536999999999999</v>
      </c>
      <c r="J87" s="3">
        <f t="shared" si="21"/>
        <v>10.463000000000001</v>
      </c>
      <c r="L87" s="1">
        <f t="shared" si="17"/>
        <v>50.000282639201153</v>
      </c>
      <c r="O87" s="1">
        <f t="shared" si="13"/>
        <v>-147.30741999999998</v>
      </c>
      <c r="P87" s="1">
        <f t="shared" si="18"/>
        <v>-5.9918200000000006</v>
      </c>
      <c r="Q87" s="1">
        <f t="shared" si="14"/>
        <v>-145.65137999999999</v>
      </c>
      <c r="R87" s="1">
        <f t="shared" si="15"/>
        <v>-24.919620000000002</v>
      </c>
      <c r="X87" s="1">
        <f t="shared" si="19"/>
        <v>-148.82523580815359</v>
      </c>
      <c r="Y87" s="1">
        <f t="shared" si="20"/>
        <v>-27.354088999402073</v>
      </c>
    </row>
    <row r="88" spans="1:25" x14ac:dyDescent="0.25">
      <c r="A88" s="1">
        <v>44.421999999999997</v>
      </c>
      <c r="B88" s="3">
        <v>6.2519999999999998</v>
      </c>
      <c r="D88" s="3">
        <v>5.4569999999999999</v>
      </c>
      <c r="E88" s="1">
        <v>40.259</v>
      </c>
      <c r="G88" s="3">
        <f t="shared" si="11"/>
        <v>-44.421999999999997</v>
      </c>
      <c r="H88" s="1">
        <f t="shared" si="12"/>
        <v>-40.259</v>
      </c>
      <c r="J88" s="3">
        <f t="shared" si="21"/>
        <v>9.7409999999999997</v>
      </c>
      <c r="L88" s="1">
        <f t="shared" si="17"/>
        <v>50.000877612297963</v>
      </c>
      <c r="O88" s="1">
        <f t="shared" si="13"/>
        <v>-148.45976999999999</v>
      </c>
      <c r="P88" s="1">
        <f t="shared" si="18"/>
        <v>-4.0327500000000001</v>
      </c>
      <c r="Q88" s="1">
        <f t="shared" si="14"/>
        <v>-147.13395</v>
      </c>
      <c r="R88" s="1">
        <f t="shared" si="15"/>
        <v>-22.98677</v>
      </c>
      <c r="X88" s="1">
        <f t="shared" si="19"/>
        <v>-150.34280644203858</v>
      </c>
      <c r="Y88" s="1">
        <f t="shared" si="20"/>
        <v>-25.374915794206771</v>
      </c>
    </row>
    <row r="89" spans="1:25" x14ac:dyDescent="0.25">
      <c r="A89" s="1">
        <v>45.386000000000003</v>
      </c>
      <c r="B89" s="3">
        <v>6.4139999999999997</v>
      </c>
      <c r="D89" s="3">
        <v>4.5460000000000003</v>
      </c>
      <c r="E89" s="1">
        <v>40.968000000000004</v>
      </c>
      <c r="G89" s="3">
        <f t="shared" si="11"/>
        <v>-45.386000000000003</v>
      </c>
      <c r="H89" s="1">
        <f t="shared" si="12"/>
        <v>-40.968000000000004</v>
      </c>
      <c r="J89" s="3">
        <f t="shared" si="21"/>
        <v>9.0319999999999965</v>
      </c>
      <c r="L89" s="1">
        <f t="shared" si="17"/>
        <v>50.000585476572176</v>
      </c>
      <c r="O89" s="1">
        <f t="shared" si="13"/>
        <v>-149.58679999999998</v>
      </c>
      <c r="P89" s="1">
        <f t="shared" si="18"/>
        <v>-2.0535399999999928</v>
      </c>
      <c r="Q89" s="1">
        <f t="shared" si="14"/>
        <v>-148.59196</v>
      </c>
      <c r="R89" s="1">
        <f t="shared" si="15"/>
        <v>-21.027699999999992</v>
      </c>
      <c r="X89" s="1">
        <f t="shared" si="19"/>
        <v>-151.83282694001863</v>
      </c>
      <c r="Y89" s="1">
        <f t="shared" si="20"/>
        <v>-23.372221588105809</v>
      </c>
    </row>
    <row r="90" spans="1:25" x14ac:dyDescent="0.25">
      <c r="A90" s="1">
        <v>46.357999999999997</v>
      </c>
      <c r="B90" s="3">
        <v>6.5919999999999996</v>
      </c>
      <c r="D90" s="3">
        <v>3.6120000000000001</v>
      </c>
      <c r="E90" s="1">
        <v>41.661999999999999</v>
      </c>
      <c r="G90" s="3">
        <f t="shared" si="11"/>
        <v>-46.357999999999997</v>
      </c>
      <c r="H90" s="1">
        <f t="shared" si="12"/>
        <v>-41.661999999999999</v>
      </c>
      <c r="J90" s="3">
        <f t="shared" si="21"/>
        <v>8.338000000000001</v>
      </c>
      <c r="L90" s="1">
        <f t="shared" si="17"/>
        <v>50.00049415755808</v>
      </c>
      <c r="O90" s="1">
        <f t="shared" si="13"/>
        <v>-150.69054</v>
      </c>
      <c r="P90" s="1">
        <f t="shared" si="18"/>
        <v>-5.5340000000002831E-2</v>
      </c>
      <c r="Q90" s="1">
        <f t="shared" si="14"/>
        <v>-150.02706000000001</v>
      </c>
      <c r="R90" s="1">
        <f t="shared" si="15"/>
        <v>-19.043940000000003</v>
      </c>
    </row>
  </sheetData>
  <customSheetViews>
    <customSheetView guid="{32F0DE77-792E-4A94-AD21-A7886E218EB6}" state="hidden" topLeftCell="A7">
      <selection activeCell="W14" sqref="W14"/>
      <pageMargins left="0.7" right="0.7" top="0.78740157499999996" bottom="0.78740157499999996" header="0.3" footer="0.3"/>
    </customSheetView>
  </customSheetViews>
  <pageMargins left="0.7" right="0.7" top="0.78740157499999996" bottom="0.78740157499999996"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59A9-20E5-492F-87C0-B2949A749FB5}">
  <dimension ref="A1:AE90"/>
  <sheetViews>
    <sheetView topLeftCell="A7" workbookViewId="0">
      <selection activeCell="AL19" sqref="AL19"/>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2" width="11.42578125" style="1"/>
    <col min="13" max="14" width="13.7109375" style="1" bestFit="1" customWidth="1"/>
    <col min="15" max="26" width="11.42578125" style="1"/>
    <col min="27" max="28" width="11.42578125" style="3"/>
    <col min="29" max="30" width="11.42578125" style="1"/>
    <col min="31" max="31" width="15.85546875" style="1" customWidth="1"/>
    <col min="32" max="16384" width="11.42578125" style="1"/>
  </cols>
  <sheetData>
    <row r="1" spans="1:31" x14ac:dyDescent="0.25">
      <c r="A1" s="1" t="s">
        <v>0</v>
      </c>
      <c r="B1" s="3" t="s">
        <v>1</v>
      </c>
      <c r="D1" s="3" t="s">
        <v>2</v>
      </c>
      <c r="E1" s="1" t="s">
        <v>3</v>
      </c>
      <c r="G1" s="3" t="s">
        <v>0</v>
      </c>
      <c r="H1" s="1" t="s">
        <v>4</v>
      </c>
      <c r="J1" s="3" t="s">
        <v>5</v>
      </c>
      <c r="L1" s="1" t="s">
        <v>6</v>
      </c>
      <c r="O1" s="1" t="s">
        <v>61</v>
      </c>
      <c r="P1" s="1" t="s">
        <v>176</v>
      </c>
      <c r="Q1" s="1" t="s">
        <v>62</v>
      </c>
      <c r="R1" s="1" t="s">
        <v>63</v>
      </c>
      <c r="T1" s="1" t="s">
        <v>64</v>
      </c>
      <c r="W1" s="1" t="s">
        <v>65</v>
      </c>
      <c r="X1" s="1" t="s">
        <v>66</v>
      </c>
      <c r="Y1" s="1" t="s">
        <v>67</v>
      </c>
    </row>
    <row r="2" spans="1:31" x14ac:dyDescent="0.25">
      <c r="A2" s="1">
        <v>0</v>
      </c>
      <c r="B2" s="3">
        <v>0</v>
      </c>
      <c r="D2" s="3">
        <v>0</v>
      </c>
      <c r="E2" s="1">
        <v>0</v>
      </c>
      <c r="G2" s="3">
        <f>A2</f>
        <v>0</v>
      </c>
      <c r="H2" s="1">
        <f>E2</f>
        <v>0</v>
      </c>
      <c r="J2" s="3">
        <f>H2+50</f>
        <v>50</v>
      </c>
      <c r="L2" s="1">
        <f>((G2-D2)^2+(B2-J2)^2)^0.5</f>
        <v>50</v>
      </c>
      <c r="O2" s="1">
        <f t="shared" ref="O2:O65" si="0">G2+$N$15*(J2-B2)+$N$17*(G2-D2)</f>
        <v>3</v>
      </c>
      <c r="P2" s="1">
        <f>B2+$N$15*(G2-D2)+$N$17*(B2-J2)</f>
        <v>-39.5</v>
      </c>
      <c r="Q2" s="1">
        <f t="shared" ref="Q2:Q65" si="1">G2+$N$20*(J2-B2)+$N$22*(G2-D2)</f>
        <v>22</v>
      </c>
      <c r="R2" s="1">
        <f t="shared" ref="R2:R65" si="2">B2+$N$20*(G2-D2)+$N$22*(B2-J2)</f>
        <v>-39.5</v>
      </c>
      <c r="T2" s="1">
        <f>MIN(Y2:Y89)</f>
        <v>-39.843311548809595</v>
      </c>
      <c r="X2" s="1">
        <f>Q2+(R2-R3)*$N$25/((R3-R2)^2+(Q3-Q2)^2)^0.5</f>
        <v>19.082676082939457</v>
      </c>
      <c r="Y2" s="1">
        <f>R2+(Q3-Q2)*$N$25/((R3-R2)^2+(Q3-Q2)^2)^0.5</f>
        <v>-36.763355857451224</v>
      </c>
      <c r="AA2" s="3" t="s">
        <v>112</v>
      </c>
      <c r="AB2" s="3" t="s">
        <v>113</v>
      </c>
    </row>
    <row r="3" spans="1:31" x14ac:dyDescent="0.25">
      <c r="A3" s="1">
        <v>0.89600000000000002</v>
      </c>
      <c r="B3" s="3">
        <v>0.59399999999999997</v>
      </c>
      <c r="D3" s="3">
        <v>1.7689999999999999</v>
      </c>
      <c r="E3" s="1">
        <v>0.58599999999999997</v>
      </c>
      <c r="G3" s="3">
        <f t="shared" ref="G3:G30" si="3">A3</f>
        <v>0.89600000000000002</v>
      </c>
      <c r="H3" s="1">
        <f t="shared" ref="H3:H39" si="4">E3</f>
        <v>0.58599999999999997</v>
      </c>
      <c r="J3" s="3">
        <f t="shared" ref="J3:J66" si="5">H3+50</f>
        <v>50.585999999999999</v>
      </c>
      <c r="L3" s="1">
        <f t="shared" ref="L3:L66" si="6">((G3-D3)^2+(B3-J3)^2)^0.5</f>
        <v>49.999621928570619</v>
      </c>
      <c r="O3" s="1">
        <f t="shared" si="0"/>
        <v>3.2058499999999994</v>
      </c>
      <c r="P3" s="1">
        <f t="shared" ref="P3:P66" si="7">B3+$N$15*(G3-D3)+$N$17*(B3-J3)</f>
        <v>-38.952059999999996</v>
      </c>
      <c r="Q3" s="1">
        <f t="shared" si="1"/>
        <v>22.202809999999999</v>
      </c>
      <c r="R3" s="1">
        <f t="shared" si="2"/>
        <v>-39.283799999999999</v>
      </c>
      <c r="U3" s="1">
        <f>MATCH(MIN(R2:R90),R2:R90,0)</f>
        <v>1</v>
      </c>
      <c r="X3" s="1">
        <f t="shared" ref="X3:X66" si="8">Q3+(R3-R4)*$N$25/((R4-R3)^2+(Q4-Q3)^2)^0.5</f>
        <v>18.587611288929697</v>
      </c>
      <c r="Y3" s="1">
        <f t="shared" ref="Y3:Y66" si="9">R3+(Q4-Q3)*$N$25/((R4-R3)^2+(Q4-Q3)^2)^0.5</f>
        <v>-37.57197691349964</v>
      </c>
      <c r="AA3" s="3">
        <v>-97.01</v>
      </c>
      <c r="AB3" s="3">
        <v>-110.47</v>
      </c>
      <c r="AC3" s="1">
        <f>(AB3-$Y$89)^2</f>
        <v>7998.8406841190099</v>
      </c>
    </row>
    <row r="4" spans="1:31" x14ac:dyDescent="0.25">
      <c r="A4" s="1">
        <v>1.7270000000000001</v>
      </c>
      <c r="B4" s="3">
        <v>1.24</v>
      </c>
      <c r="D4" s="3">
        <v>3.472</v>
      </c>
      <c r="E4" s="1">
        <v>1.21</v>
      </c>
      <c r="G4" s="3">
        <f t="shared" si="3"/>
        <v>1.7270000000000001</v>
      </c>
      <c r="H4" s="1">
        <f t="shared" si="4"/>
        <v>1.21</v>
      </c>
      <c r="J4" s="3">
        <f t="shared" si="5"/>
        <v>51.21</v>
      </c>
      <c r="L4" s="1">
        <f t="shared" si="6"/>
        <v>50.000459247890916</v>
      </c>
      <c r="O4" s="1">
        <f t="shared" si="0"/>
        <v>3.3466500000000003</v>
      </c>
      <c r="P4" s="1">
        <f t="shared" si="7"/>
        <v>-38.341000000000001</v>
      </c>
      <c r="Q4" s="1">
        <f t="shared" si="1"/>
        <v>22.335249999999998</v>
      </c>
      <c r="R4" s="1">
        <f t="shared" si="2"/>
        <v>-39.004100000000001</v>
      </c>
      <c r="X4" s="1">
        <f t="shared" si="8"/>
        <v>18.377264715193387</v>
      </c>
      <c r="Y4" s="1">
        <f t="shared" si="9"/>
        <v>-38.425867792963466</v>
      </c>
      <c r="AA4" s="3">
        <v>-97.01</v>
      </c>
      <c r="AB4" s="3">
        <v>-101.88</v>
      </c>
      <c r="AC4" s="1">
        <f t="shared" ref="AC4:AC52" si="10">(AB4-$Y$89)^2</f>
        <v>6536.1142136917169</v>
      </c>
      <c r="AE4" s="1" t="s">
        <v>117</v>
      </c>
    </row>
    <row r="5" spans="1:31" x14ac:dyDescent="0.25">
      <c r="A5" s="1">
        <v>2.4820000000000002</v>
      </c>
      <c r="B5" s="3">
        <v>1.9279999999999999</v>
      </c>
      <c r="D5" s="3">
        <v>5.0990000000000002</v>
      </c>
      <c r="E5" s="1">
        <v>1.859</v>
      </c>
      <c r="G5" s="3">
        <f t="shared" si="3"/>
        <v>2.4820000000000002</v>
      </c>
      <c r="H5" s="1">
        <f t="shared" si="4"/>
        <v>1.859</v>
      </c>
      <c r="J5" s="3">
        <f t="shared" si="5"/>
        <v>51.859000000000002</v>
      </c>
      <c r="L5" s="1">
        <f t="shared" si="6"/>
        <v>49.999534497833082</v>
      </c>
      <c r="O5" s="1">
        <f t="shared" si="0"/>
        <v>3.4104299999999999</v>
      </c>
      <c r="P5" s="1">
        <f t="shared" si="7"/>
        <v>-37.674510000000005</v>
      </c>
      <c r="Q5" s="1">
        <f t="shared" si="1"/>
        <v>22.384210000000003</v>
      </c>
      <c r="R5" s="1">
        <f t="shared" si="2"/>
        <v>-38.668970000000009</v>
      </c>
      <c r="U5" s="1">
        <f>INDEX(Q3:Q7,3,1)</f>
        <v>22.384210000000003</v>
      </c>
      <c r="X5" s="1">
        <f t="shared" si="8"/>
        <v>18.404005526607946</v>
      </c>
      <c r="Y5" s="1">
        <f t="shared" si="9"/>
        <v>-39.066427356190424</v>
      </c>
      <c r="AA5" s="3">
        <v>-97.01</v>
      </c>
      <c r="AB5" s="3">
        <v>-97.49</v>
      </c>
      <c r="AC5" s="1">
        <f t="shared" si="10"/>
        <v>5845.5563432405161</v>
      </c>
      <c r="AE5" s="1">
        <f>MIN(AC3:AC52)</f>
        <v>0.14155510216668601</v>
      </c>
    </row>
    <row r="6" spans="1:31" x14ac:dyDescent="0.25">
      <c r="A6" s="1">
        <v>3.1560000000000001</v>
      </c>
      <c r="B6" s="3">
        <v>2.6440000000000001</v>
      </c>
      <c r="D6" s="3">
        <v>6.6440000000000001</v>
      </c>
      <c r="E6" s="1">
        <v>2.5219999999999998</v>
      </c>
      <c r="G6" s="3">
        <f t="shared" si="3"/>
        <v>3.1560000000000001</v>
      </c>
      <c r="H6" s="1">
        <f t="shared" si="4"/>
        <v>2.5219999999999998</v>
      </c>
      <c r="J6" s="3">
        <f t="shared" si="5"/>
        <v>52.521999999999998</v>
      </c>
      <c r="L6" s="1">
        <f t="shared" si="6"/>
        <v>49.999810279640059</v>
      </c>
      <c r="O6" s="1">
        <f t="shared" si="0"/>
        <v>3.3931600000000004</v>
      </c>
      <c r="P6" s="1">
        <f t="shared" si="7"/>
        <v>-36.968900000000005</v>
      </c>
      <c r="Q6" s="1">
        <f t="shared" si="1"/>
        <v>22.346799999999998</v>
      </c>
      <c r="R6" s="1">
        <f t="shared" si="2"/>
        <v>-38.294340000000005</v>
      </c>
      <c r="U6" s="1" t="s">
        <v>68</v>
      </c>
      <c r="X6" s="1">
        <f t="shared" si="8"/>
        <v>18.53664787817981</v>
      </c>
      <c r="Y6" s="1">
        <f t="shared" si="9"/>
        <v>-39.512018450408455</v>
      </c>
      <c r="AA6" s="3">
        <v>-97.01</v>
      </c>
      <c r="AB6" s="3">
        <v>-93.3</v>
      </c>
      <c r="AC6" s="1">
        <f t="shared" si="10"/>
        <v>5222.4091680262727</v>
      </c>
    </row>
    <row r="7" spans="1:31" x14ac:dyDescent="0.25">
      <c r="A7" s="1">
        <v>3.7440000000000002</v>
      </c>
      <c r="B7" s="3">
        <v>3.3780000000000001</v>
      </c>
      <c r="D7" s="3">
        <v>8.1020000000000003</v>
      </c>
      <c r="E7" s="1">
        <v>3.1869999999999998</v>
      </c>
      <c r="G7" s="3">
        <f t="shared" si="3"/>
        <v>3.7440000000000002</v>
      </c>
      <c r="H7" s="1">
        <f t="shared" si="4"/>
        <v>3.1869999999999998</v>
      </c>
      <c r="J7" s="3">
        <f t="shared" si="5"/>
        <v>53.186999999999998</v>
      </c>
      <c r="L7" s="1">
        <f t="shared" si="6"/>
        <v>49.999286444908392</v>
      </c>
      <c r="O7" s="1">
        <f t="shared" si="0"/>
        <v>3.2897199999999995</v>
      </c>
      <c r="P7" s="1">
        <f t="shared" si="7"/>
        <v>-36.232590000000002</v>
      </c>
      <c r="Q7" s="1">
        <f t="shared" si="1"/>
        <v>22.217139999999997</v>
      </c>
      <c r="R7" s="1">
        <f t="shared" si="2"/>
        <v>-37.888630000000006</v>
      </c>
      <c r="U7" s="1">
        <f>INDEX(X2:X89,MATCH(MIN(Y2:Y89),Y2:Y89,0))</f>
        <v>18.778284676482876</v>
      </c>
      <c r="X7" s="1">
        <f t="shared" si="8"/>
        <v>18.675112003013719</v>
      </c>
      <c r="Y7" s="1">
        <f t="shared" si="9"/>
        <v>-39.747134148116274</v>
      </c>
      <c r="AA7" s="3">
        <v>-98.78</v>
      </c>
      <c r="AB7" s="3">
        <v>-91.19</v>
      </c>
      <c r="AC7" s="1">
        <f t="shared" si="10"/>
        <v>4921.8977432763786</v>
      </c>
    </row>
    <row r="8" spans="1:31" x14ac:dyDescent="0.25">
      <c r="A8" s="1">
        <v>4.2450000000000001</v>
      </c>
      <c r="B8" s="3">
        <v>4.1159999999999997</v>
      </c>
      <c r="D8" s="3">
        <v>9.4710000000000001</v>
      </c>
      <c r="E8" s="1">
        <v>3.8420000000000001</v>
      </c>
      <c r="G8" s="3">
        <f t="shared" si="3"/>
        <v>4.2450000000000001</v>
      </c>
      <c r="H8" s="1">
        <f t="shared" si="4"/>
        <v>3.8420000000000001</v>
      </c>
      <c r="J8" s="3">
        <f t="shared" si="5"/>
        <v>53.841999999999999</v>
      </c>
      <c r="L8" s="1">
        <f t="shared" si="6"/>
        <v>49.999861519808235</v>
      </c>
      <c r="O8" s="1">
        <f t="shared" si="0"/>
        <v>3.1000199999999998</v>
      </c>
      <c r="P8" s="1">
        <f t="shared" si="7"/>
        <v>-35.481100000000005</v>
      </c>
      <c r="Q8" s="1">
        <f t="shared" si="1"/>
        <v>21.995899999999999</v>
      </c>
      <c r="R8" s="1">
        <f t="shared" si="2"/>
        <v>-37.46698</v>
      </c>
      <c r="X8" s="1">
        <f t="shared" si="8"/>
        <v>18.778284676482876</v>
      </c>
      <c r="Y8" s="1">
        <f t="shared" si="9"/>
        <v>-39.843311548809595</v>
      </c>
      <c r="AA8" s="3">
        <v>-100.86</v>
      </c>
      <c r="AB8" s="3">
        <v>-89.45</v>
      </c>
      <c r="AC8" s="1">
        <f t="shared" si="10"/>
        <v>4680.7816347148555</v>
      </c>
      <c r="AE8" s="1" t="s">
        <v>114</v>
      </c>
    </row>
    <row r="9" spans="1:31" x14ac:dyDescent="0.25">
      <c r="A9" s="1">
        <v>4.657</v>
      </c>
      <c r="B9" s="3">
        <v>4.8479999999999999</v>
      </c>
      <c r="D9" s="3">
        <v>10.75</v>
      </c>
      <c r="E9" s="1">
        <v>4.476</v>
      </c>
      <c r="G9" s="3">
        <f t="shared" si="3"/>
        <v>4.657</v>
      </c>
      <c r="H9" s="1">
        <f t="shared" si="4"/>
        <v>4.476</v>
      </c>
      <c r="J9" s="3">
        <f t="shared" si="5"/>
        <v>54.475999999999999</v>
      </c>
      <c r="L9" s="1">
        <f t="shared" si="6"/>
        <v>50.000630326026887</v>
      </c>
      <c r="O9" s="1">
        <f t="shared" si="0"/>
        <v>2.8212099999999989</v>
      </c>
      <c r="P9" s="1">
        <f t="shared" si="7"/>
        <v>-34.723700000000001</v>
      </c>
      <c r="Q9" s="1">
        <f t="shared" si="1"/>
        <v>21.679850000000002</v>
      </c>
      <c r="R9" s="1">
        <f t="shared" si="2"/>
        <v>-37.03904</v>
      </c>
      <c r="U9" s="1" t="s">
        <v>69</v>
      </c>
      <c r="V9" s="1" t="s">
        <v>37</v>
      </c>
      <c r="X9" s="1">
        <f t="shared" si="8"/>
        <v>18.794308821992637</v>
      </c>
      <c r="Y9" s="1">
        <f t="shared" si="9"/>
        <v>-39.809175756605413</v>
      </c>
      <c r="AA9" s="3">
        <v>-102.93</v>
      </c>
      <c r="AB9" s="3">
        <v>-87.71</v>
      </c>
      <c r="AC9" s="1">
        <f t="shared" si="10"/>
        <v>4445.7207261533304</v>
      </c>
      <c r="AE9" s="1">
        <f>INDEX(AA3:AA52,MATCH(MIN(AC2:AC52),AC3:AC52,0))</f>
        <v>-160.68</v>
      </c>
    </row>
    <row r="10" spans="1:31" ht="15" x14ac:dyDescent="0.25">
      <c r="A10" s="1">
        <v>4.9820000000000002</v>
      </c>
      <c r="B10" s="3">
        <v>5.5650000000000004</v>
      </c>
      <c r="D10" s="3">
        <v>11.941000000000001</v>
      </c>
      <c r="E10" s="1">
        <v>5.0780000000000003</v>
      </c>
      <c r="G10" s="3">
        <f t="shared" si="3"/>
        <v>4.9820000000000002</v>
      </c>
      <c r="H10" s="1">
        <f t="shared" si="4"/>
        <v>5.0780000000000003</v>
      </c>
      <c r="J10" s="3">
        <f t="shared" si="5"/>
        <v>55.078000000000003</v>
      </c>
      <c r="L10" s="1">
        <f t="shared" si="6"/>
        <v>49.999648498764479</v>
      </c>
      <c r="O10" s="1">
        <f t="shared" si="0"/>
        <v>2.4551699999999999</v>
      </c>
      <c r="P10" s="1">
        <f t="shared" si="7"/>
        <v>-33.96781</v>
      </c>
      <c r="Q10" s="1">
        <f t="shared" si="1"/>
        <v>21.270109999999999</v>
      </c>
      <c r="R10" s="1">
        <f t="shared" si="2"/>
        <v>-36.612230000000004</v>
      </c>
      <c r="T10" s="1" t="s">
        <v>70</v>
      </c>
      <c r="U10" s="1">
        <v>872</v>
      </c>
      <c r="V10" s="4">
        <f>'Sockelhöhe DE'!B5</f>
        <v>900</v>
      </c>
      <c r="X10" s="1">
        <f t="shared" si="8"/>
        <v>18.713063995097372</v>
      </c>
      <c r="Y10" s="1">
        <f t="shared" si="9"/>
        <v>-39.688187692948901</v>
      </c>
      <c r="AA10" s="3">
        <v>-104.99</v>
      </c>
      <c r="AB10" s="3">
        <v>-85.98</v>
      </c>
      <c r="AC10" s="1">
        <f t="shared" si="10"/>
        <v>4218.0138423536555</v>
      </c>
      <c r="AE10" s="1" t="s">
        <v>115</v>
      </c>
    </row>
    <row r="11" spans="1:31" ht="15" x14ac:dyDescent="0.25">
      <c r="A11" s="1">
        <v>5.2240000000000002</v>
      </c>
      <c r="B11" s="3">
        <v>6.2560000000000002</v>
      </c>
      <c r="D11" s="3">
        <v>13.045999999999999</v>
      </c>
      <c r="E11" s="1">
        <v>5.641</v>
      </c>
      <c r="G11" s="3">
        <f t="shared" si="3"/>
        <v>5.2240000000000002</v>
      </c>
      <c r="H11" s="1">
        <f t="shared" si="4"/>
        <v>5.641</v>
      </c>
      <c r="J11" s="3">
        <f t="shared" si="5"/>
        <v>55.640999999999998</v>
      </c>
      <c r="L11" s="1">
        <f t="shared" si="6"/>
        <v>50.000619086167326</v>
      </c>
      <c r="O11" s="1">
        <f t="shared" si="0"/>
        <v>2.0077200000000017</v>
      </c>
      <c r="P11" s="1">
        <f t="shared" si="7"/>
        <v>-33.227469999999997</v>
      </c>
      <c r="Q11" s="1">
        <f t="shared" si="1"/>
        <v>20.77402</v>
      </c>
      <c r="R11" s="1">
        <f t="shared" si="2"/>
        <v>-36.199829999999999</v>
      </c>
      <c r="T11" s="1" t="s">
        <v>71</v>
      </c>
      <c r="U11" s="1">
        <v>50</v>
      </c>
      <c r="V11" s="4">
        <f>'Sockelhöhe DE'!B6</f>
        <v>19</v>
      </c>
      <c r="X11" s="1">
        <f t="shared" si="8"/>
        <v>18.518500144374826</v>
      </c>
      <c r="Y11" s="1">
        <f t="shared" si="9"/>
        <v>-39.503257035803969</v>
      </c>
      <c r="AA11" s="3">
        <v>-107.05</v>
      </c>
      <c r="AB11" s="3">
        <v>-84.26</v>
      </c>
      <c r="AC11" s="1">
        <f t="shared" si="10"/>
        <v>3997.5571833158278</v>
      </c>
      <c r="AE11" s="1">
        <f>INDEX(AB3:AB52,MATCH(MIN(AC2:AC52),AC3:AC52,0))</f>
        <v>-21.41</v>
      </c>
    </row>
    <row r="12" spans="1:31" ht="15" x14ac:dyDescent="0.25">
      <c r="A12" s="1">
        <v>5.3869999999999996</v>
      </c>
      <c r="B12" s="3">
        <v>6.9160000000000004</v>
      </c>
      <c r="D12" s="3">
        <v>14.069000000000001</v>
      </c>
      <c r="E12" s="1">
        <v>6.1559999999999997</v>
      </c>
      <c r="G12" s="3">
        <f t="shared" si="3"/>
        <v>5.3869999999999996</v>
      </c>
      <c r="H12" s="1">
        <f t="shared" si="4"/>
        <v>6.1559999999999997</v>
      </c>
      <c r="J12" s="3">
        <f t="shared" si="5"/>
        <v>56.155999999999999</v>
      </c>
      <c r="L12" s="1">
        <f t="shared" si="6"/>
        <v>49.999547237950061</v>
      </c>
      <c r="O12" s="1">
        <f t="shared" si="0"/>
        <v>1.4826199999999981</v>
      </c>
      <c r="P12" s="1">
        <f t="shared" si="7"/>
        <v>-32.504519999999999</v>
      </c>
      <c r="Q12" s="1">
        <f t="shared" si="1"/>
        <v>20.193819999999995</v>
      </c>
      <c r="R12" s="1">
        <f t="shared" si="2"/>
        <v>-35.80368</v>
      </c>
      <c r="T12" s="1" t="s">
        <v>72</v>
      </c>
      <c r="U12" s="1">
        <v>756</v>
      </c>
      <c r="V12" s="4">
        <f>'Sockelhöhe DE'!B7</f>
        <v>750</v>
      </c>
      <c r="X12" s="1">
        <f t="shared" si="8"/>
        <v>18.248963831310945</v>
      </c>
      <c r="Y12" s="1">
        <f t="shared" si="9"/>
        <v>-39.299038992022446</v>
      </c>
      <c r="AA12" s="3">
        <v>-109.1</v>
      </c>
      <c r="AB12" s="3">
        <v>-82.53</v>
      </c>
      <c r="AC12" s="1">
        <f t="shared" si="10"/>
        <v>3781.7872995161515</v>
      </c>
    </row>
    <row r="13" spans="1:31" ht="15" x14ac:dyDescent="0.25">
      <c r="A13" s="1">
        <v>5.4740000000000002</v>
      </c>
      <c r="B13" s="3">
        <v>7.5369999999999999</v>
      </c>
      <c r="D13" s="3">
        <v>15.015000000000001</v>
      </c>
      <c r="E13" s="1">
        <v>6.6189999999999998</v>
      </c>
      <c r="G13" s="3">
        <f t="shared" si="3"/>
        <v>5.4740000000000002</v>
      </c>
      <c r="H13" s="1">
        <f t="shared" si="4"/>
        <v>6.6189999999999998</v>
      </c>
      <c r="J13" s="3">
        <f t="shared" si="5"/>
        <v>56.619</v>
      </c>
      <c r="L13" s="1">
        <f t="shared" si="6"/>
        <v>50.000734044611789</v>
      </c>
      <c r="M13" s="1" t="s">
        <v>130</v>
      </c>
      <c r="N13" s="1" t="s">
        <v>129</v>
      </c>
      <c r="O13" s="1">
        <f t="shared" si="0"/>
        <v>0.8815299999999997</v>
      </c>
      <c r="P13" s="1">
        <f t="shared" si="7"/>
        <v>-31.81024</v>
      </c>
      <c r="Q13" s="1">
        <f t="shared" si="1"/>
        <v>19.532690000000002</v>
      </c>
      <c r="R13" s="1">
        <f t="shared" si="2"/>
        <v>-35.43582</v>
      </c>
      <c r="T13" s="1" t="s">
        <v>73</v>
      </c>
      <c r="U13" s="1">
        <v>110</v>
      </c>
      <c r="V13" s="4">
        <f>'Sockelhöhe DE'!B8</f>
        <v>144</v>
      </c>
      <c r="X13" s="1">
        <f t="shared" si="8"/>
        <v>17.846335794793028</v>
      </c>
      <c r="Y13" s="1">
        <f t="shared" si="9"/>
        <v>-39.062968948496703</v>
      </c>
      <c r="AA13" s="3">
        <v>-111.15</v>
      </c>
      <c r="AB13" s="3">
        <v>-80.819999999999993</v>
      </c>
      <c r="AC13" s="1">
        <f t="shared" si="10"/>
        <v>3574.3942652401702</v>
      </c>
    </row>
    <row r="14" spans="1:31" ht="15" x14ac:dyDescent="0.25">
      <c r="A14" s="1">
        <v>5.492</v>
      </c>
      <c r="B14" s="3">
        <v>8.1170000000000009</v>
      </c>
      <c r="D14" s="3">
        <v>15.888</v>
      </c>
      <c r="E14" s="1">
        <v>7.0250000000000004</v>
      </c>
      <c r="G14" s="3">
        <f t="shared" si="3"/>
        <v>5.492</v>
      </c>
      <c r="H14" s="1">
        <f t="shared" si="4"/>
        <v>7.0250000000000004</v>
      </c>
      <c r="J14" s="3">
        <f t="shared" si="5"/>
        <v>57.024999999999999</v>
      </c>
      <c r="L14" s="1">
        <f t="shared" si="6"/>
        <v>50.000692795200351</v>
      </c>
      <c r="M14" s="1" t="s">
        <v>74</v>
      </c>
      <c r="N14" s="1" t="s">
        <v>74</v>
      </c>
      <c r="O14" s="1">
        <f t="shared" si="0"/>
        <v>0.21363999999999805</v>
      </c>
      <c r="P14" s="1">
        <f t="shared" si="7"/>
        <v>-31.144080000000002</v>
      </c>
      <c r="Q14" s="1">
        <f t="shared" si="1"/>
        <v>18.798679999999997</v>
      </c>
      <c r="R14" s="1">
        <f t="shared" si="2"/>
        <v>-35.094560000000001</v>
      </c>
      <c r="T14" s="1" t="s">
        <v>75</v>
      </c>
      <c r="U14" s="1">
        <v>60</v>
      </c>
      <c r="V14" s="4">
        <f>'Sockelhöhe DE'!B9</f>
        <v>30</v>
      </c>
      <c r="X14" s="1">
        <f t="shared" si="8"/>
        <v>17.354629069301637</v>
      </c>
      <c r="Y14" s="1">
        <f t="shared" si="9"/>
        <v>-38.824803545607878</v>
      </c>
      <c r="AA14" s="3">
        <v>-113.19</v>
      </c>
      <c r="AB14" s="3">
        <v>-79.099999999999994</v>
      </c>
      <c r="AC14" s="1">
        <f t="shared" si="10"/>
        <v>3371.6880062023424</v>
      </c>
    </row>
    <row r="15" spans="1:31" ht="15" x14ac:dyDescent="0.25">
      <c r="A15" s="1">
        <v>5.4470000000000001</v>
      </c>
      <c r="B15" s="3">
        <v>8.6519999999999992</v>
      </c>
      <c r="D15" s="3">
        <v>16.693999999999999</v>
      </c>
      <c r="E15" s="1">
        <v>7.3710000000000004</v>
      </c>
      <c r="G15" s="3">
        <f t="shared" si="3"/>
        <v>5.4470000000000001</v>
      </c>
      <c r="H15" s="1">
        <f t="shared" si="4"/>
        <v>7.3710000000000004</v>
      </c>
      <c r="J15" s="3">
        <f t="shared" si="5"/>
        <v>57.371000000000002</v>
      </c>
      <c r="L15" s="1">
        <f t="shared" si="6"/>
        <v>50.00035969870617</v>
      </c>
      <c r="M15" s="8">
        <f>3/50</f>
        <v>0.06</v>
      </c>
      <c r="N15" s="8">
        <f>3/50</f>
        <v>0.06</v>
      </c>
      <c r="O15" s="1">
        <f t="shared" si="0"/>
        <v>-0.51499000000000095</v>
      </c>
      <c r="P15" s="1">
        <f t="shared" si="7"/>
        <v>-30.510830000000006</v>
      </c>
      <c r="Q15" s="1">
        <f t="shared" si="1"/>
        <v>17.99823</v>
      </c>
      <c r="R15" s="1">
        <f t="shared" si="2"/>
        <v>-34.784690000000005</v>
      </c>
      <c r="T15" s="1" t="s">
        <v>76</v>
      </c>
      <c r="U15" s="1">
        <v>88</v>
      </c>
      <c r="V15" s="1">
        <f>V10-6-645.5-65+U22</f>
        <v>145.43821464588552</v>
      </c>
      <c r="W15" s="9">
        <f>V10-6-645.5-65+T2</f>
        <v>143.6566884511904</v>
      </c>
      <c r="X15" s="1">
        <f t="shared" si="8"/>
        <v>16.78324837321691</v>
      </c>
      <c r="Y15" s="1">
        <f t="shared" si="9"/>
        <v>-38.595702942326433</v>
      </c>
      <c r="AA15" s="3">
        <v>-115.24</v>
      </c>
      <c r="AB15" s="3">
        <v>-77.38</v>
      </c>
      <c r="AC15" s="1">
        <f t="shared" si="10"/>
        <v>3174.8985471645142</v>
      </c>
    </row>
    <row r="16" spans="1:31" x14ac:dyDescent="0.25">
      <c r="A16" s="1">
        <v>5.343</v>
      </c>
      <c r="B16" s="3">
        <v>9.14</v>
      </c>
      <c r="D16" s="3">
        <v>17.439</v>
      </c>
      <c r="E16" s="1">
        <v>7.6550000000000002</v>
      </c>
      <c r="G16" s="3">
        <f t="shared" si="3"/>
        <v>5.343</v>
      </c>
      <c r="H16" s="1">
        <f t="shared" si="4"/>
        <v>7.6550000000000002</v>
      </c>
      <c r="J16" s="3">
        <f t="shared" si="5"/>
        <v>57.655000000000001</v>
      </c>
      <c r="L16" s="1">
        <f t="shared" si="6"/>
        <v>50.00018440965993</v>
      </c>
      <c r="M16" s="1" t="s">
        <v>77</v>
      </c>
      <c r="N16" s="1" t="s">
        <v>77</v>
      </c>
      <c r="O16" s="1">
        <f t="shared" si="0"/>
        <v>-1.3019400000000001</v>
      </c>
      <c r="P16" s="1">
        <f t="shared" si="7"/>
        <v>-29.912610000000001</v>
      </c>
      <c r="Q16" s="1">
        <f t="shared" si="1"/>
        <v>17.133759999999999</v>
      </c>
      <c r="R16" s="1">
        <f t="shared" si="2"/>
        <v>-34.50909</v>
      </c>
      <c r="V16" s="1" t="s">
        <v>78</v>
      </c>
      <c r="W16" s="1" t="s">
        <v>79</v>
      </c>
      <c r="X16" s="1">
        <f t="shared" si="8"/>
        <v>16.11896727241658</v>
      </c>
      <c r="Y16" s="1">
        <f t="shared" si="9"/>
        <v>-38.378223717002271</v>
      </c>
      <c r="AA16" s="3">
        <v>-117.28</v>
      </c>
      <c r="AB16" s="3">
        <v>-75.67</v>
      </c>
      <c r="AC16" s="1">
        <f t="shared" si="10"/>
        <v>2985.118512888535</v>
      </c>
    </row>
    <row r="17" spans="1:29" x14ac:dyDescent="0.25">
      <c r="A17" s="1">
        <v>5.1859999999999999</v>
      </c>
      <c r="B17" s="3">
        <v>9.5809999999999995</v>
      </c>
      <c r="D17" s="3">
        <v>18.126999999999999</v>
      </c>
      <c r="E17" s="1">
        <v>7.8780000000000001</v>
      </c>
      <c r="G17" s="3">
        <f t="shared" si="3"/>
        <v>5.1859999999999999</v>
      </c>
      <c r="H17" s="1">
        <f t="shared" si="4"/>
        <v>7.8780000000000001</v>
      </c>
      <c r="J17" s="3">
        <f t="shared" si="5"/>
        <v>57.878</v>
      </c>
      <c r="L17" s="1">
        <f t="shared" si="6"/>
        <v>50.000696895143371</v>
      </c>
      <c r="M17" s="1">
        <f>(V12-645.5)/50</f>
        <v>2.09</v>
      </c>
      <c r="N17" s="1">
        <f>(V12-645.5-65)/50</f>
        <v>0.79</v>
      </c>
      <c r="O17" s="1">
        <f t="shared" si="0"/>
        <v>-2.1395700000000009</v>
      </c>
      <c r="P17" s="1">
        <f t="shared" si="7"/>
        <v>-29.350089999999998</v>
      </c>
      <c r="Q17" s="1">
        <f t="shared" si="1"/>
        <v>16.213290000000001</v>
      </c>
      <c r="R17" s="1">
        <f t="shared" si="2"/>
        <v>-34.267669999999995</v>
      </c>
      <c r="X17" s="1">
        <f t="shared" si="8"/>
        <v>15.373407564384433</v>
      </c>
      <c r="Y17" s="1">
        <f t="shared" si="9"/>
        <v>-38.178500793366602</v>
      </c>
      <c r="AA17" s="3">
        <v>-119.33</v>
      </c>
      <c r="AB17" s="3">
        <v>-73.95</v>
      </c>
      <c r="AC17" s="1">
        <f t="shared" si="10"/>
        <v>2800.1282538507066</v>
      </c>
    </row>
    <row r="18" spans="1:29" x14ac:dyDescent="0.25">
      <c r="A18" s="1">
        <v>4.9809999999999999</v>
      </c>
      <c r="B18" s="3">
        <v>9.9749999999999996</v>
      </c>
      <c r="D18" s="3">
        <v>18.763000000000002</v>
      </c>
      <c r="E18" s="1">
        <v>8.0380000000000003</v>
      </c>
      <c r="G18" s="3">
        <f t="shared" si="3"/>
        <v>4.9809999999999999</v>
      </c>
      <c r="H18" s="1">
        <f t="shared" si="4"/>
        <v>8.0380000000000003</v>
      </c>
      <c r="J18" s="3">
        <f t="shared" si="5"/>
        <v>58.037999999999997</v>
      </c>
      <c r="L18" s="1">
        <f t="shared" si="6"/>
        <v>49.999954929979687</v>
      </c>
      <c r="O18" s="1">
        <f t="shared" si="0"/>
        <v>-3.0230000000000015</v>
      </c>
      <c r="P18" s="1">
        <f t="shared" si="7"/>
        <v>-28.821689999999997</v>
      </c>
      <c r="Q18" s="1">
        <f t="shared" si="1"/>
        <v>15.24094</v>
      </c>
      <c r="R18" s="1">
        <f t="shared" si="2"/>
        <v>-34.05885</v>
      </c>
      <c r="T18" s="1" t="s">
        <v>80</v>
      </c>
      <c r="W18" s="1">
        <f>(V10)-6-645.5+T2</f>
        <v>208.6566884511904</v>
      </c>
      <c r="X18" s="1">
        <f t="shared" si="8"/>
        <v>14.567526484397719</v>
      </c>
      <c r="Y18" s="1">
        <f t="shared" si="9"/>
        <v>-38.001756825808108</v>
      </c>
      <c r="AA18" s="3">
        <v>-121.37</v>
      </c>
      <c r="AB18" s="3">
        <v>-72.23</v>
      </c>
      <c r="AC18" s="1">
        <f t="shared" si="10"/>
        <v>2621.0547948128788</v>
      </c>
    </row>
    <row r="19" spans="1:29" x14ac:dyDescent="0.25">
      <c r="A19" s="1">
        <v>4.7329999999999997</v>
      </c>
      <c r="B19" s="3">
        <v>10.321999999999999</v>
      </c>
      <c r="D19" s="3">
        <v>19.352</v>
      </c>
      <c r="E19" s="1">
        <v>8.1379999999999999</v>
      </c>
      <c r="G19" s="3">
        <f t="shared" si="3"/>
        <v>4.7329999999999997</v>
      </c>
      <c r="H19" s="1">
        <f t="shared" si="4"/>
        <v>8.1379999999999999</v>
      </c>
      <c r="J19" s="3">
        <f t="shared" si="5"/>
        <v>58.137999999999998</v>
      </c>
      <c r="L19" s="1">
        <f t="shared" si="6"/>
        <v>50.000850162772238</v>
      </c>
      <c r="M19" s="1" t="s">
        <v>81</v>
      </c>
      <c r="N19" s="1" t="s">
        <v>81</v>
      </c>
      <c r="O19" s="1">
        <f t="shared" si="0"/>
        <v>-3.9470500000000008</v>
      </c>
      <c r="P19" s="1">
        <f t="shared" si="7"/>
        <v>-28.329780000000007</v>
      </c>
      <c r="Q19" s="1">
        <f t="shared" si="1"/>
        <v>14.22303</v>
      </c>
      <c r="R19" s="1">
        <f t="shared" si="2"/>
        <v>-33.885000000000005</v>
      </c>
      <c r="T19" s="1">
        <f>V11+3-V14</f>
        <v>-8</v>
      </c>
      <c r="X19" s="1">
        <f t="shared" si="8"/>
        <v>13.682046609060084</v>
      </c>
      <c r="Y19" s="1">
        <f t="shared" si="9"/>
        <v>-37.848248285273989</v>
      </c>
      <c r="AA19" s="3">
        <v>-123.42</v>
      </c>
      <c r="AB19" s="3">
        <v>-70.510000000000005</v>
      </c>
      <c r="AC19" s="1">
        <f t="shared" si="10"/>
        <v>2447.8981357750508</v>
      </c>
    </row>
    <row r="20" spans="1:29" x14ac:dyDescent="0.25">
      <c r="A20" s="1">
        <v>4.4459999999999997</v>
      </c>
      <c r="B20" s="3">
        <v>10.625</v>
      </c>
      <c r="D20" s="3">
        <v>19.896999999999998</v>
      </c>
      <c r="E20" s="1">
        <v>8.1780000000000008</v>
      </c>
      <c r="G20" s="3">
        <f t="shared" si="3"/>
        <v>4.4459999999999997</v>
      </c>
      <c r="H20" s="1">
        <f t="shared" si="4"/>
        <v>8.1780000000000008</v>
      </c>
      <c r="J20" s="3">
        <f t="shared" si="5"/>
        <v>58.177999999999997</v>
      </c>
      <c r="L20" s="1">
        <f t="shared" si="6"/>
        <v>50.00021209955014</v>
      </c>
      <c r="M20" s="8">
        <f>(V11+3)/50</f>
        <v>0.44</v>
      </c>
      <c r="N20" s="8">
        <f>(V11+3)/50</f>
        <v>0.44</v>
      </c>
      <c r="O20" s="1">
        <f t="shared" si="0"/>
        <v>-4.9071099999999994</v>
      </c>
      <c r="P20" s="1">
        <f t="shared" si="7"/>
        <v>-27.868929999999999</v>
      </c>
      <c r="Q20" s="1">
        <f t="shared" si="1"/>
        <v>13.163030000000003</v>
      </c>
      <c r="R20" s="1">
        <f t="shared" si="2"/>
        <v>-33.740310000000001</v>
      </c>
      <c r="X20" s="1">
        <f t="shared" si="8"/>
        <v>12.749462137701377</v>
      </c>
      <c r="Y20" s="1">
        <f t="shared" si="9"/>
        <v>-37.718872758493795</v>
      </c>
      <c r="AA20" s="3">
        <v>-125.48</v>
      </c>
      <c r="AB20" s="3">
        <v>-68.790000000000006</v>
      </c>
      <c r="AC20" s="1">
        <f t="shared" si="10"/>
        <v>2280.6582767372229</v>
      </c>
    </row>
    <row r="21" spans="1:29" s="2" customFormat="1" x14ac:dyDescent="0.25">
      <c r="A21" s="2">
        <v>4.125</v>
      </c>
      <c r="B21" s="3">
        <v>10.884</v>
      </c>
      <c r="D21" s="3">
        <v>20.402999999999999</v>
      </c>
      <c r="E21" s="2">
        <v>8.16</v>
      </c>
      <c r="G21" s="3">
        <f t="shared" si="3"/>
        <v>4.125</v>
      </c>
      <c r="H21" s="2">
        <f t="shared" si="4"/>
        <v>8.16</v>
      </c>
      <c r="J21" s="3">
        <f t="shared" si="5"/>
        <v>58.16</v>
      </c>
      <c r="L21" s="2">
        <f t="shared" si="6"/>
        <v>49.999934599957228</v>
      </c>
      <c r="M21" s="2" t="s">
        <v>82</v>
      </c>
      <c r="N21" s="2" t="s">
        <v>82</v>
      </c>
      <c r="O21" s="1">
        <f t="shared" si="0"/>
        <v>-5.8980600000000001</v>
      </c>
      <c r="P21" s="1">
        <f t="shared" si="7"/>
        <v>-27.440719999999999</v>
      </c>
      <c r="Q21" s="1">
        <f t="shared" si="1"/>
        <v>12.06682</v>
      </c>
      <c r="R21" s="1">
        <f t="shared" si="2"/>
        <v>-33.626359999999998</v>
      </c>
      <c r="T21" s="2" t="s">
        <v>83</v>
      </c>
      <c r="X21" s="1">
        <f t="shared" si="8"/>
        <v>11.768170822219712</v>
      </c>
      <c r="Y21" s="1">
        <f t="shared" si="9"/>
        <v>-37.615195502826751</v>
      </c>
      <c r="AA21" s="3">
        <v>-127.54</v>
      </c>
      <c r="AB21" s="3">
        <v>-67.05</v>
      </c>
      <c r="AC21" s="1">
        <f t="shared" si="10"/>
        <v>2117.4941681756982</v>
      </c>
    </row>
    <row r="22" spans="1:29" x14ac:dyDescent="0.25">
      <c r="A22" s="1">
        <v>3.7709999999999999</v>
      </c>
      <c r="B22" s="3">
        <v>11.101000000000001</v>
      </c>
      <c r="D22" s="3">
        <v>20.872</v>
      </c>
      <c r="E22" s="1">
        <v>8.0860000000000003</v>
      </c>
      <c r="G22" s="3">
        <f t="shared" si="3"/>
        <v>3.7709999999999999</v>
      </c>
      <c r="H22" s="1">
        <f t="shared" si="4"/>
        <v>8.0860000000000003</v>
      </c>
      <c r="J22" s="3">
        <f t="shared" si="5"/>
        <v>58.085999999999999</v>
      </c>
      <c r="L22" s="1">
        <f t="shared" si="6"/>
        <v>50.000344258814856</v>
      </c>
      <c r="M22" s="1">
        <f>(V12-645.5)/50</f>
        <v>2.09</v>
      </c>
      <c r="N22" s="1">
        <f>(V12-645.5-65)/50</f>
        <v>0.79</v>
      </c>
      <c r="O22" s="1">
        <f t="shared" si="0"/>
        <v>-6.919690000000001</v>
      </c>
      <c r="P22" s="1">
        <f t="shared" si="7"/>
        <v>-27.043209999999998</v>
      </c>
      <c r="Q22" s="1">
        <f t="shared" si="1"/>
        <v>10.934610000000001</v>
      </c>
      <c r="R22" s="1">
        <f t="shared" si="2"/>
        <v>-33.541589999999999</v>
      </c>
      <c r="T22" s="1" t="e">
        <f ca="1">PROGNOSE(T19,OFFSET(Y2:Y89,MATCH(T19,X2:X89,-1)-1,0,2),
 OFFSET(X2:X89,MATCH(T19,X2:X89,-1)-1,0,2))</f>
        <v>#NAME?</v>
      </c>
      <c r="U22" s="1">
        <f>W26+(W28-W26)*(T19-V26)/(V28-V26)</f>
        <v>-38.06178535411447</v>
      </c>
      <c r="X22" s="1">
        <f t="shared" si="8"/>
        <v>10.729920874894388</v>
      </c>
      <c r="Y22" s="1">
        <f t="shared" si="9"/>
        <v>-37.536349362222396</v>
      </c>
      <c r="AA22" s="3">
        <v>-129.62</v>
      </c>
      <c r="AB22" s="3">
        <v>-65.319999999999993</v>
      </c>
      <c r="AC22" s="1">
        <f t="shared" si="10"/>
        <v>1961.270884376022</v>
      </c>
    </row>
    <row r="23" spans="1:29" x14ac:dyDescent="0.25">
      <c r="A23" s="1">
        <v>3.39</v>
      </c>
      <c r="B23" s="3">
        <v>11.279</v>
      </c>
      <c r="D23" s="3">
        <v>21.308</v>
      </c>
      <c r="E23" s="1">
        <v>7.9589999999999996</v>
      </c>
      <c r="G23" s="3">
        <f t="shared" si="3"/>
        <v>3.39</v>
      </c>
      <c r="H23" s="1">
        <f t="shared" si="4"/>
        <v>7.9589999999999996</v>
      </c>
      <c r="J23" s="3">
        <f t="shared" si="5"/>
        <v>57.959000000000003</v>
      </c>
      <c r="L23" s="1">
        <f t="shared" si="6"/>
        <v>50.000771234051989</v>
      </c>
      <c r="O23" s="1">
        <f t="shared" si="0"/>
        <v>-7.9644199999999996</v>
      </c>
      <c r="P23" s="1">
        <f t="shared" si="7"/>
        <v>-26.673280000000009</v>
      </c>
      <c r="Q23" s="1">
        <f t="shared" si="1"/>
        <v>9.7739800000000052</v>
      </c>
      <c r="R23" s="1">
        <f t="shared" si="2"/>
        <v>-33.482120000000009</v>
      </c>
      <c r="X23" s="1">
        <f t="shared" si="8"/>
        <v>9.6512072510539397</v>
      </c>
      <c r="Y23" s="1">
        <f t="shared" si="9"/>
        <v>-37.480235412555807</v>
      </c>
      <c r="AA23" s="3">
        <v>-131.11000000000001</v>
      </c>
      <c r="AB23" s="3">
        <v>-63.22</v>
      </c>
      <c r="AC23" s="1">
        <f t="shared" si="10"/>
        <v>1779.6786843879765</v>
      </c>
    </row>
    <row r="24" spans="1:29" x14ac:dyDescent="0.25">
      <c r="A24" s="1">
        <v>2.9830000000000001</v>
      </c>
      <c r="B24" s="3">
        <v>11.42</v>
      </c>
      <c r="D24" s="3">
        <v>21.713000000000001</v>
      </c>
      <c r="E24" s="1">
        <v>7.78</v>
      </c>
      <c r="G24" s="3">
        <f t="shared" si="3"/>
        <v>2.9830000000000001</v>
      </c>
      <c r="H24" s="1">
        <f t="shared" si="4"/>
        <v>7.78</v>
      </c>
      <c r="J24" s="3">
        <f t="shared" si="5"/>
        <v>57.78</v>
      </c>
      <c r="L24" s="1">
        <f t="shared" si="6"/>
        <v>50.000624996093798</v>
      </c>
      <c r="N24" s="1" t="s">
        <v>84</v>
      </c>
      <c r="O24" s="1">
        <f t="shared" si="0"/>
        <v>-9.0321000000000016</v>
      </c>
      <c r="P24" s="1">
        <f t="shared" si="7"/>
        <v>-26.328200000000002</v>
      </c>
      <c r="Q24" s="1">
        <f t="shared" si="1"/>
        <v>8.584699999999998</v>
      </c>
      <c r="R24" s="1">
        <f t="shared" si="2"/>
        <v>-33.445599999999999</v>
      </c>
      <c r="T24" s="1" t="s">
        <v>85</v>
      </c>
      <c r="X24" s="1">
        <f t="shared" si="8"/>
        <v>8.5327747011911885</v>
      </c>
      <c r="Y24" s="1">
        <f t="shared" si="9"/>
        <v>-37.445262956218137</v>
      </c>
      <c r="AA24" s="3">
        <v>-133.19</v>
      </c>
      <c r="AB24" s="3">
        <v>-61.47</v>
      </c>
      <c r="AC24" s="1">
        <f t="shared" si="10"/>
        <v>1635.0893510646049</v>
      </c>
    </row>
    <row r="25" spans="1:29" ht="15" x14ac:dyDescent="0.25">
      <c r="A25" s="1">
        <v>2.552</v>
      </c>
      <c r="B25" s="3">
        <v>11.526999999999999</v>
      </c>
      <c r="D25" s="3">
        <v>22.088999999999999</v>
      </c>
      <c r="E25" s="1">
        <v>7.5529999999999999</v>
      </c>
      <c r="G25" s="3">
        <f t="shared" si="3"/>
        <v>2.552</v>
      </c>
      <c r="H25" s="1">
        <f t="shared" si="4"/>
        <v>7.5529999999999999</v>
      </c>
      <c r="J25" s="3">
        <f t="shared" si="5"/>
        <v>57.552999999999997</v>
      </c>
      <c r="L25" s="1">
        <f t="shared" si="6"/>
        <v>50.000870442423292</v>
      </c>
      <c r="N25" s="4">
        <v>4</v>
      </c>
      <c r="O25" s="1">
        <f t="shared" si="0"/>
        <v>-10.12067</v>
      </c>
      <c r="P25" s="1">
        <f t="shared" si="7"/>
        <v>-26.005760000000002</v>
      </c>
      <c r="Q25" s="1">
        <f t="shared" si="1"/>
        <v>7.3692099999999989</v>
      </c>
      <c r="R25" s="1">
        <f t="shared" si="2"/>
        <v>-33.429819999999999</v>
      </c>
      <c r="T25" s="1" t="s">
        <v>86</v>
      </c>
      <c r="V25" s="1" t="s">
        <v>87</v>
      </c>
      <c r="W25" s="1" t="s">
        <v>88</v>
      </c>
      <c r="X25" s="1">
        <f t="shared" si="8"/>
        <v>7.3791766389641618</v>
      </c>
      <c r="Y25" s="1">
        <f t="shared" si="9"/>
        <v>-37.429807583244198</v>
      </c>
      <c r="AA25" s="3">
        <v>-135.29</v>
      </c>
      <c r="AB25" s="3">
        <v>-59.72</v>
      </c>
      <c r="AC25" s="1">
        <f t="shared" si="10"/>
        <v>1496.6250177412333</v>
      </c>
    </row>
    <row r="26" spans="1:29" x14ac:dyDescent="0.25">
      <c r="A26" s="1">
        <v>2.101</v>
      </c>
      <c r="B26" s="3">
        <v>11.601000000000001</v>
      </c>
      <c r="D26" s="3">
        <v>22.437999999999999</v>
      </c>
      <c r="E26" s="1">
        <v>7.2789999999999999</v>
      </c>
      <c r="G26" s="3">
        <f t="shared" si="3"/>
        <v>2.101</v>
      </c>
      <c r="H26" s="1">
        <f t="shared" si="4"/>
        <v>7.2789999999999999</v>
      </c>
      <c r="J26" s="3">
        <f t="shared" si="5"/>
        <v>57.278999999999996</v>
      </c>
      <c r="L26" s="1">
        <f t="shared" si="6"/>
        <v>50.000732524634074</v>
      </c>
      <c r="O26" s="1">
        <f t="shared" si="0"/>
        <v>-11.224550000000001</v>
      </c>
      <c r="P26" s="1">
        <f t="shared" si="7"/>
        <v>-25.704839999999997</v>
      </c>
      <c r="Q26" s="1">
        <f t="shared" si="1"/>
        <v>6.1330899999999957</v>
      </c>
      <c r="R26" s="1">
        <f t="shared" si="2"/>
        <v>-33.432899999999997</v>
      </c>
      <c r="T26" s="1">
        <f>MATCH(T19,X2:X89,-1)</f>
        <v>35</v>
      </c>
      <c r="V26" s="1">
        <f>INDEX(X2:X89,T26)</f>
        <v>-6.9080739329561931</v>
      </c>
      <c r="W26" s="1">
        <f>INDEX(Y2:Y89,T26)</f>
        <v>-38.005097144266529</v>
      </c>
      <c r="X26" s="1">
        <f t="shared" si="8"/>
        <v>6.1890154699800153</v>
      </c>
      <c r="Y26" s="1">
        <f t="shared" si="9"/>
        <v>-37.432509023618117</v>
      </c>
      <c r="AA26" s="3">
        <v>-137.38999999999999</v>
      </c>
      <c r="AB26" s="3">
        <v>-57.95</v>
      </c>
      <c r="AC26" s="1">
        <f t="shared" si="10"/>
        <v>1362.8086348941663</v>
      </c>
    </row>
    <row r="27" spans="1:29" x14ac:dyDescent="0.25">
      <c r="A27" s="1">
        <v>1.63</v>
      </c>
      <c r="B27" s="3">
        <v>11.646000000000001</v>
      </c>
      <c r="D27" s="3">
        <v>22.760999999999999</v>
      </c>
      <c r="E27" s="1">
        <v>6.9610000000000003</v>
      </c>
      <c r="G27" s="3">
        <f t="shared" si="3"/>
        <v>1.63</v>
      </c>
      <c r="H27" s="1">
        <f t="shared" si="4"/>
        <v>6.9610000000000003</v>
      </c>
      <c r="J27" s="3">
        <f t="shared" si="5"/>
        <v>56.960999999999999</v>
      </c>
      <c r="L27" s="1">
        <f t="shared" si="6"/>
        <v>49.999683859000548</v>
      </c>
      <c r="O27" s="1">
        <f t="shared" si="0"/>
        <v>-12.34459</v>
      </c>
      <c r="P27" s="1">
        <f t="shared" si="7"/>
        <v>-25.42071</v>
      </c>
      <c r="Q27" s="1">
        <f t="shared" si="1"/>
        <v>4.8751099999999958</v>
      </c>
      <c r="R27" s="1">
        <f t="shared" si="2"/>
        <v>-33.450490000000002</v>
      </c>
      <c r="T27" s="1" t="s">
        <v>89</v>
      </c>
      <c r="X27" s="1">
        <f t="shared" si="8"/>
        <v>4.983167639158312</v>
      </c>
      <c r="Y27" s="1">
        <f t="shared" si="9"/>
        <v>-37.449030176942024</v>
      </c>
      <c r="AA27" s="3">
        <v>-139.52000000000001</v>
      </c>
      <c r="AB27" s="3">
        <v>-56.17</v>
      </c>
      <c r="AC27" s="1">
        <f t="shared" si="10"/>
        <v>1234.555227285251</v>
      </c>
    </row>
    <row r="28" spans="1:29" x14ac:dyDescent="0.25">
      <c r="A28" s="1">
        <v>1.1419999999999999</v>
      </c>
      <c r="B28" s="3">
        <v>11.662000000000001</v>
      </c>
      <c r="D28" s="3">
        <v>23.061</v>
      </c>
      <c r="E28" s="1">
        <v>6.6020000000000003</v>
      </c>
      <c r="G28" s="3">
        <f t="shared" si="3"/>
        <v>1.1419999999999999</v>
      </c>
      <c r="H28" s="1">
        <f t="shared" si="4"/>
        <v>6.6020000000000003</v>
      </c>
      <c r="J28" s="3">
        <f t="shared" si="5"/>
        <v>56.602000000000004</v>
      </c>
      <c r="L28" s="1">
        <f t="shared" si="6"/>
        <v>50.000461607869184</v>
      </c>
      <c r="O28" s="1">
        <f t="shared" si="0"/>
        <v>-13.477610000000002</v>
      </c>
      <c r="P28" s="1">
        <f t="shared" si="7"/>
        <v>-25.155740000000009</v>
      </c>
      <c r="Q28" s="1">
        <f t="shared" si="1"/>
        <v>3.5995899999999992</v>
      </c>
      <c r="R28" s="1">
        <f t="shared" si="2"/>
        <v>-33.484960000000008</v>
      </c>
      <c r="T28" s="1">
        <f>MATCH(T19,X2:X89,-1)+1</f>
        <v>36</v>
      </c>
      <c r="V28" s="1">
        <f>INDEX(X2:X89,T28)</f>
        <v>-8.3096467333401272</v>
      </c>
      <c r="W28" s="1">
        <f>INDEX(Y2:Y89,T28)</f>
        <v>-38.077860910443881</v>
      </c>
      <c r="X28" s="1">
        <f t="shared" si="8"/>
        <v>3.739719684487433</v>
      </c>
      <c r="Y28" s="1">
        <f t="shared" si="9"/>
        <v>-37.482504705381729</v>
      </c>
      <c r="AA28" s="3">
        <v>-141.66</v>
      </c>
      <c r="AB28" s="3">
        <v>-54.38</v>
      </c>
      <c r="AC28" s="1">
        <f t="shared" si="10"/>
        <v>1111.9715949144877</v>
      </c>
    </row>
    <row r="29" spans="1:29" x14ac:dyDescent="0.25">
      <c r="A29" s="1">
        <v>0.63700000000000001</v>
      </c>
      <c r="B29" s="3">
        <v>11.653</v>
      </c>
      <c r="D29" s="3">
        <v>23.337</v>
      </c>
      <c r="E29" s="1">
        <v>6.2039999999999997</v>
      </c>
      <c r="G29" s="3">
        <f t="shared" si="3"/>
        <v>0.63700000000000001</v>
      </c>
      <c r="H29" s="1">
        <f t="shared" si="4"/>
        <v>6.2039999999999997</v>
      </c>
      <c r="J29" s="3">
        <f t="shared" si="5"/>
        <v>56.204000000000001</v>
      </c>
      <c r="L29" s="1">
        <f t="shared" si="6"/>
        <v>50.000816003341384</v>
      </c>
      <c r="O29" s="1">
        <f t="shared" si="0"/>
        <v>-14.62294</v>
      </c>
      <c r="P29" s="1">
        <f t="shared" si="7"/>
        <v>-24.90429</v>
      </c>
      <c r="Q29" s="1">
        <f t="shared" si="1"/>
        <v>2.306440000000002</v>
      </c>
      <c r="R29" s="1">
        <f t="shared" si="2"/>
        <v>-33.530290000000001</v>
      </c>
      <c r="X29" s="1">
        <f t="shared" si="8"/>
        <v>2.4720444223195592</v>
      </c>
      <c r="Y29" s="1">
        <f t="shared" si="9"/>
        <v>-37.526860426666872</v>
      </c>
      <c r="AA29" s="3">
        <v>-143.81</v>
      </c>
      <c r="AB29" s="3">
        <v>-52.57</v>
      </c>
      <c r="AC29" s="1">
        <f t="shared" si="10"/>
        <v>994.53431302002912</v>
      </c>
    </row>
    <row r="30" spans="1:29" x14ac:dyDescent="0.25">
      <c r="A30" s="1">
        <v>0.11799999999999999</v>
      </c>
      <c r="B30" s="3">
        <v>11.621</v>
      </c>
      <c r="D30" s="3">
        <v>23.591999999999999</v>
      </c>
      <c r="E30" s="1">
        <v>5.7690000000000001</v>
      </c>
      <c r="G30" s="3">
        <f t="shared" si="3"/>
        <v>0.11799999999999999</v>
      </c>
      <c r="H30" s="1">
        <f t="shared" si="4"/>
        <v>5.7690000000000001</v>
      </c>
      <c r="J30" s="3">
        <f t="shared" si="5"/>
        <v>55.768999999999998</v>
      </c>
      <c r="L30" s="1">
        <f t="shared" si="6"/>
        <v>50.000745794437904</v>
      </c>
      <c r="O30" s="1">
        <f t="shared" si="0"/>
        <v>-15.77758</v>
      </c>
      <c r="P30" s="1">
        <f t="shared" si="7"/>
        <v>-24.664359999999999</v>
      </c>
      <c r="Q30" s="1">
        <f t="shared" si="1"/>
        <v>0.99865999999999744</v>
      </c>
      <c r="R30" s="1">
        <f t="shared" si="2"/>
        <v>-33.584479999999999</v>
      </c>
      <c r="X30" s="1">
        <f t="shared" si="8"/>
        <v>1.1860000042758281</v>
      </c>
      <c r="Y30" s="1">
        <f t="shared" si="9"/>
        <v>-37.580090556948456</v>
      </c>
      <c r="AA30" s="3">
        <v>-146.44</v>
      </c>
      <c r="AB30" s="3">
        <v>-50.94</v>
      </c>
      <c r="AC30" s="1">
        <f t="shared" si="10"/>
        <v>894.38307683883136</v>
      </c>
    </row>
    <row r="31" spans="1:29" x14ac:dyDescent="0.25">
      <c r="A31" s="1">
        <v>0.41599999999999998</v>
      </c>
      <c r="B31" s="3">
        <v>11.567</v>
      </c>
      <c r="D31" s="3">
        <v>23.824999999999999</v>
      </c>
      <c r="E31" s="1">
        <v>5.298</v>
      </c>
      <c r="G31" s="3">
        <f>A31*(-1)</f>
        <v>-0.41599999999999998</v>
      </c>
      <c r="H31" s="1">
        <f t="shared" si="4"/>
        <v>5.298</v>
      </c>
      <c r="J31" s="3">
        <f t="shared" si="5"/>
        <v>55.298000000000002</v>
      </c>
      <c r="L31" s="1">
        <f t="shared" si="6"/>
        <v>50.000264419300827</v>
      </c>
      <c r="O31" s="1">
        <f t="shared" si="0"/>
        <v>-16.942530000000001</v>
      </c>
      <c r="P31" s="1">
        <f t="shared" si="7"/>
        <v>-24.434950000000001</v>
      </c>
      <c r="Q31" s="1">
        <f t="shared" si="1"/>
        <v>-0.32475000000000165</v>
      </c>
      <c r="R31" s="1">
        <f t="shared" si="2"/>
        <v>-33.646530000000006</v>
      </c>
      <c r="X31" s="1">
        <f t="shared" si="8"/>
        <v>-0.11803751420518077</v>
      </c>
      <c r="Y31" s="1">
        <f t="shared" si="9"/>
        <v>-37.641185172629619</v>
      </c>
      <c r="AA31" s="3">
        <v>-148.32</v>
      </c>
      <c r="AB31" s="3">
        <v>-48.95</v>
      </c>
      <c r="AC31" s="1">
        <f t="shared" si="10"/>
        <v>779.31634923111199</v>
      </c>
    </row>
    <row r="32" spans="1:29" x14ac:dyDescent="0.25">
      <c r="A32" s="1">
        <v>0.96199999999999997</v>
      </c>
      <c r="B32" s="3">
        <v>11.493</v>
      </c>
      <c r="D32" s="3">
        <v>24.038</v>
      </c>
      <c r="E32" s="1">
        <v>4.7949999999999999</v>
      </c>
      <c r="G32" s="3">
        <f t="shared" ref="G32:G90" si="11">A32*(-1)</f>
        <v>-0.96199999999999997</v>
      </c>
      <c r="H32" s="1">
        <f t="shared" si="4"/>
        <v>4.7949999999999999</v>
      </c>
      <c r="J32" s="3">
        <f t="shared" si="5"/>
        <v>54.795000000000002</v>
      </c>
      <c r="L32" s="1">
        <f t="shared" si="6"/>
        <v>50.000632036005307</v>
      </c>
      <c r="O32" s="1">
        <f t="shared" si="0"/>
        <v>-18.113880000000002</v>
      </c>
      <c r="P32" s="1">
        <f t="shared" si="7"/>
        <v>-24.215579999999996</v>
      </c>
      <c r="Q32" s="1">
        <f t="shared" si="1"/>
        <v>-1.6591200000000015</v>
      </c>
      <c r="R32" s="1">
        <f t="shared" si="2"/>
        <v>-33.715579999999996</v>
      </c>
      <c r="X32" s="1">
        <f t="shared" si="8"/>
        <v>-1.4460401826641864</v>
      </c>
      <c r="Y32" s="1">
        <f t="shared" si="9"/>
        <v>-37.709900591971071</v>
      </c>
      <c r="AA32" s="3">
        <v>-150.06</v>
      </c>
      <c r="AB32" s="3">
        <v>-46.89</v>
      </c>
      <c r="AC32" s="1">
        <f t="shared" si="10"/>
        <v>668.54504829045732</v>
      </c>
    </row>
    <row r="33" spans="1:29" x14ac:dyDescent="0.25">
      <c r="A33" s="1">
        <v>1.5209999999999999</v>
      </c>
      <c r="B33" s="3">
        <v>11.401999999999999</v>
      </c>
      <c r="D33" s="3">
        <v>24.231000000000002</v>
      </c>
      <c r="E33" s="1">
        <v>4.2610000000000001</v>
      </c>
      <c r="G33" s="3">
        <f t="shared" si="11"/>
        <v>-1.5209999999999999</v>
      </c>
      <c r="H33" s="1">
        <f t="shared" si="4"/>
        <v>4.2610000000000001</v>
      </c>
      <c r="J33" s="3">
        <f t="shared" si="5"/>
        <v>54.261000000000003</v>
      </c>
      <c r="L33" s="1">
        <f t="shared" si="6"/>
        <v>50.000593846473471</v>
      </c>
      <c r="O33" s="1">
        <f t="shared" si="0"/>
        <v>-19.29354</v>
      </c>
      <c r="P33" s="1">
        <f t="shared" si="7"/>
        <v>-24.001730000000009</v>
      </c>
      <c r="Q33" s="1">
        <f t="shared" si="1"/>
        <v>-3.0071200000000005</v>
      </c>
      <c r="R33" s="1">
        <f t="shared" si="2"/>
        <v>-33.787490000000005</v>
      </c>
      <c r="X33" s="1">
        <f t="shared" si="8"/>
        <v>-2.7893472461735551</v>
      </c>
      <c r="Y33" s="1">
        <f t="shared" si="9"/>
        <v>-37.781557479110852</v>
      </c>
      <c r="AA33" s="3">
        <v>-151.66999999999999</v>
      </c>
      <c r="AB33" s="3">
        <v>-44.76</v>
      </c>
      <c r="AC33" s="1">
        <f t="shared" si="10"/>
        <v>562.93437401686765</v>
      </c>
    </row>
    <row r="34" spans="1:29" x14ac:dyDescent="0.25">
      <c r="A34" s="1">
        <v>2.0920000000000001</v>
      </c>
      <c r="B34" s="3">
        <v>11.295</v>
      </c>
      <c r="D34" s="3">
        <v>24.404</v>
      </c>
      <c r="E34" s="1">
        <v>3.698</v>
      </c>
      <c r="G34" s="3">
        <f t="shared" si="11"/>
        <v>-2.0920000000000001</v>
      </c>
      <c r="H34" s="1">
        <f t="shared" si="4"/>
        <v>3.698</v>
      </c>
      <c r="J34" s="3">
        <f t="shared" si="5"/>
        <v>53.698</v>
      </c>
      <c r="L34" s="1">
        <f t="shared" si="6"/>
        <v>50.000524247251647</v>
      </c>
      <c r="O34" s="1">
        <f t="shared" si="0"/>
        <v>-20.479660000000003</v>
      </c>
      <c r="P34" s="1">
        <f t="shared" si="7"/>
        <v>-23.793130000000001</v>
      </c>
      <c r="Q34" s="1">
        <f t="shared" si="1"/>
        <v>-4.3665200000000013</v>
      </c>
      <c r="R34" s="1">
        <f t="shared" si="2"/>
        <v>-33.861609999999999</v>
      </c>
      <c r="X34" s="1">
        <f t="shared" si="8"/>
        <v>-4.1468781593928767</v>
      </c>
      <c r="Y34" s="1">
        <f t="shared" si="9"/>
        <v>-37.855575130275263</v>
      </c>
      <c r="AA34" s="3">
        <v>-153.15</v>
      </c>
      <c r="AB34" s="3">
        <v>-42.58</v>
      </c>
      <c r="AC34" s="1">
        <f t="shared" si="10"/>
        <v>464.24037593403909</v>
      </c>
    </row>
    <row r="35" spans="1:29" x14ac:dyDescent="0.25">
      <c r="A35" s="1">
        <v>2.6739999999999999</v>
      </c>
      <c r="B35" s="3">
        <v>11.173</v>
      </c>
      <c r="D35" s="3">
        <v>24.558</v>
      </c>
      <c r="E35" s="1">
        <v>3.1070000000000002</v>
      </c>
      <c r="G35" s="3">
        <f t="shared" si="11"/>
        <v>-2.6739999999999999</v>
      </c>
      <c r="H35" s="1">
        <f t="shared" si="4"/>
        <v>3.1070000000000002</v>
      </c>
      <c r="J35" s="3">
        <f t="shared" si="5"/>
        <v>53.106999999999999</v>
      </c>
      <c r="L35" s="1">
        <f t="shared" si="6"/>
        <v>50.000421798220863</v>
      </c>
      <c r="O35" s="1">
        <f t="shared" si="0"/>
        <v>-21.671240000000001</v>
      </c>
      <c r="P35" s="1">
        <f t="shared" si="7"/>
        <v>-23.58878</v>
      </c>
      <c r="Q35" s="1">
        <f t="shared" si="1"/>
        <v>-5.7363200000000028</v>
      </c>
      <c r="R35" s="1">
        <f t="shared" si="2"/>
        <v>-33.93694</v>
      </c>
      <c r="X35" s="1">
        <f t="shared" si="8"/>
        <v>-5.5233394853457307</v>
      </c>
      <c r="Y35" s="1">
        <f t="shared" si="9"/>
        <v>-37.931265888103972</v>
      </c>
      <c r="AA35" s="3">
        <v>-154.49</v>
      </c>
      <c r="AB35" s="3">
        <v>-40.340000000000003</v>
      </c>
      <c r="AC35" s="1">
        <f t="shared" si="10"/>
        <v>372.73082928012366</v>
      </c>
    </row>
    <row r="36" spans="1:29" x14ac:dyDescent="0.25">
      <c r="A36" s="1">
        <v>3.266</v>
      </c>
      <c r="B36" s="3">
        <v>11.039</v>
      </c>
      <c r="D36" s="3">
        <v>24.693999999999999</v>
      </c>
      <c r="E36" s="1">
        <v>2.4910000000000001</v>
      </c>
      <c r="G36" s="3">
        <f t="shared" si="11"/>
        <v>-3.266</v>
      </c>
      <c r="H36" s="1">
        <f t="shared" si="4"/>
        <v>2.4910000000000001</v>
      </c>
      <c r="J36" s="3">
        <f t="shared" si="5"/>
        <v>52.491</v>
      </c>
      <c r="L36" s="1">
        <f t="shared" si="6"/>
        <v>50.000299039105755</v>
      </c>
      <c r="O36" s="1">
        <f t="shared" si="0"/>
        <v>-22.867280000000001</v>
      </c>
      <c r="P36" s="1">
        <f t="shared" si="7"/>
        <v>-23.385679999999997</v>
      </c>
      <c r="Q36" s="1">
        <f t="shared" si="1"/>
        <v>-7.1155200000000018</v>
      </c>
      <c r="R36" s="1">
        <f t="shared" si="2"/>
        <v>-34.010480000000001</v>
      </c>
      <c r="X36" s="1">
        <f t="shared" si="8"/>
        <v>-6.9080739329561931</v>
      </c>
      <c r="Y36" s="1">
        <f t="shared" si="9"/>
        <v>-38.005097144266529</v>
      </c>
      <c r="AA36" s="3">
        <v>-155.71</v>
      </c>
      <c r="AB36" s="3">
        <v>-38.07</v>
      </c>
      <c r="AC36" s="1">
        <f t="shared" si="10"/>
        <v>290.23340834066437</v>
      </c>
    </row>
    <row r="37" spans="1:29" x14ac:dyDescent="0.25">
      <c r="A37" s="1">
        <v>3.8690000000000002</v>
      </c>
      <c r="B37" s="3">
        <v>10.893000000000001</v>
      </c>
      <c r="D37" s="3">
        <v>24.81</v>
      </c>
      <c r="E37" s="1">
        <v>1.851</v>
      </c>
      <c r="G37" s="3">
        <f t="shared" si="11"/>
        <v>-3.8690000000000002</v>
      </c>
      <c r="H37" s="1">
        <f t="shared" si="4"/>
        <v>1.851</v>
      </c>
      <c r="J37" s="3">
        <f t="shared" si="5"/>
        <v>51.850999999999999</v>
      </c>
      <c r="L37" s="1">
        <f t="shared" si="6"/>
        <v>50.000428048167748</v>
      </c>
      <c r="O37" s="1">
        <f t="shared" si="0"/>
        <v>-24.06793</v>
      </c>
      <c r="P37" s="1">
        <f t="shared" si="7"/>
        <v>-23.184559999999998</v>
      </c>
      <c r="Q37" s="1">
        <f t="shared" si="1"/>
        <v>-8.5038900000000019</v>
      </c>
      <c r="R37" s="1">
        <f t="shared" si="2"/>
        <v>-34.08258</v>
      </c>
      <c r="X37" s="1">
        <f t="shared" si="8"/>
        <v>-8.3096467333401272</v>
      </c>
      <c r="Y37" s="1">
        <f t="shared" si="9"/>
        <v>-38.077860910443881</v>
      </c>
      <c r="AA37" s="3">
        <v>-156.80000000000001</v>
      </c>
      <c r="AB37" s="3">
        <v>-35.75</v>
      </c>
      <c r="AC37" s="1">
        <f t="shared" si="10"/>
        <v>216.56766359196601</v>
      </c>
    </row>
    <row r="38" spans="1:29" x14ac:dyDescent="0.25">
      <c r="A38" s="1">
        <v>4.4809999999999999</v>
      </c>
      <c r="B38" s="3">
        <v>10.737</v>
      </c>
      <c r="D38" s="3">
        <v>24.908000000000001</v>
      </c>
      <c r="E38" s="1">
        <v>1.1879999999999999</v>
      </c>
      <c r="G38" s="3">
        <f t="shared" si="11"/>
        <v>-4.4809999999999999</v>
      </c>
      <c r="H38" s="1">
        <f t="shared" si="4"/>
        <v>1.1879999999999999</v>
      </c>
      <c r="J38" s="3">
        <f t="shared" si="5"/>
        <v>51.188000000000002</v>
      </c>
      <c r="L38" s="1">
        <f t="shared" si="6"/>
        <v>49.999967219989259</v>
      </c>
      <c r="O38" s="1">
        <f t="shared" si="0"/>
        <v>-25.271250000000006</v>
      </c>
      <c r="P38" s="1">
        <f t="shared" si="7"/>
        <v>-22.98263</v>
      </c>
      <c r="Q38" s="1">
        <f t="shared" si="1"/>
        <v>-9.8998700000000053</v>
      </c>
      <c r="R38" s="1">
        <f t="shared" si="2"/>
        <v>-34.150450000000006</v>
      </c>
      <c r="X38" s="1">
        <f t="shared" si="8"/>
        <v>-9.7159138984243825</v>
      </c>
      <c r="Y38" s="1">
        <f t="shared" si="9"/>
        <v>-38.146217780126008</v>
      </c>
      <c r="AA38" s="3">
        <v>-157.76</v>
      </c>
      <c r="AB38" s="3">
        <v>-33.409999999999997</v>
      </c>
      <c r="AC38" s="1">
        <f t="shared" si="10"/>
        <v>153.17126931957188</v>
      </c>
    </row>
    <row r="39" spans="1:29" s="2" customFormat="1" x14ac:dyDescent="0.25">
      <c r="A39" s="2">
        <v>5.1029999999999998</v>
      </c>
      <c r="B39" s="3">
        <v>10.571999999999999</v>
      </c>
      <c r="D39" s="3">
        <v>24.988</v>
      </c>
      <c r="E39" s="2">
        <v>0.505</v>
      </c>
      <c r="G39" s="3">
        <f t="shared" si="11"/>
        <v>-5.1029999999999998</v>
      </c>
      <c r="H39" s="2">
        <f t="shared" si="4"/>
        <v>0.505</v>
      </c>
      <c r="J39" s="3">
        <f t="shared" si="5"/>
        <v>50.505000000000003</v>
      </c>
      <c r="L39" s="2">
        <f t="shared" si="6"/>
        <v>50.001127687283223</v>
      </c>
      <c r="O39" s="1">
        <f t="shared" si="0"/>
        <v>-26.478910000000003</v>
      </c>
      <c r="P39" s="1">
        <f t="shared" si="7"/>
        <v>-22.780530000000009</v>
      </c>
      <c r="Q39" s="1">
        <f t="shared" si="1"/>
        <v>-11.30437</v>
      </c>
      <c r="R39" s="1">
        <f t="shared" si="2"/>
        <v>-34.21511000000001</v>
      </c>
      <c r="X39" s="1">
        <f t="shared" si="8"/>
        <v>-11.145262156191592</v>
      </c>
      <c r="Y39" s="1">
        <f t="shared" si="9"/>
        <v>-38.211944334074744</v>
      </c>
      <c r="AA39" s="3">
        <v>-158.59</v>
      </c>
      <c r="AB39" s="3">
        <v>-31.04</v>
      </c>
      <c r="AC39" s="1">
        <f t="shared" si="10"/>
        <v>100.1248007616344</v>
      </c>
    </row>
    <row r="40" spans="1:29" x14ac:dyDescent="0.25">
      <c r="A40" s="1">
        <v>5.734</v>
      </c>
      <c r="B40" s="3">
        <v>10.4</v>
      </c>
      <c r="D40" s="3">
        <v>25.048999999999999</v>
      </c>
      <c r="E40" s="1">
        <v>0.19900000000000001</v>
      </c>
      <c r="G40" s="3">
        <f t="shared" si="11"/>
        <v>-5.734</v>
      </c>
      <c r="H40" s="1">
        <f>E40*(-1)</f>
        <v>-0.19900000000000001</v>
      </c>
      <c r="J40" s="3">
        <f t="shared" si="5"/>
        <v>49.801000000000002</v>
      </c>
      <c r="L40" s="1">
        <f t="shared" si="6"/>
        <v>50.000318898983039</v>
      </c>
      <c r="O40" s="1">
        <f t="shared" si="0"/>
        <v>-27.688510000000001</v>
      </c>
      <c r="P40" s="1">
        <f t="shared" si="7"/>
        <v>-22.573770000000003</v>
      </c>
      <c r="Q40" s="1">
        <f t="shared" si="1"/>
        <v>-12.716129999999998</v>
      </c>
      <c r="R40" s="1">
        <f t="shared" si="2"/>
        <v>-34.27131</v>
      </c>
      <c r="X40" s="1">
        <f t="shared" si="8"/>
        <v>-12.573674480900412</v>
      </c>
      <c r="Y40" s="1">
        <f t="shared" si="9"/>
        <v>-38.26877249827038</v>
      </c>
      <c r="AA40" s="3">
        <v>-159.30000000000001</v>
      </c>
      <c r="AB40" s="3">
        <v>-28.65</v>
      </c>
      <c r="AC40" s="1">
        <f t="shared" si="10"/>
        <v>58.007082680001183</v>
      </c>
    </row>
    <row r="41" spans="1:29" x14ac:dyDescent="0.25">
      <c r="A41" s="1">
        <v>6.3739999999999997</v>
      </c>
      <c r="B41" s="3">
        <v>10.221</v>
      </c>
      <c r="D41" s="3">
        <v>25.091999999999999</v>
      </c>
      <c r="E41" s="1">
        <v>0.92100000000000004</v>
      </c>
      <c r="G41" s="3">
        <f t="shared" si="11"/>
        <v>-6.3739999999999997</v>
      </c>
      <c r="H41" s="1">
        <f t="shared" ref="H41:H90" si="12">E41*(-1)</f>
        <v>-0.92100000000000004</v>
      </c>
      <c r="J41" s="3">
        <f t="shared" si="5"/>
        <v>49.079000000000001</v>
      </c>
      <c r="L41" s="1">
        <f t="shared" si="6"/>
        <v>50.000533197157004</v>
      </c>
      <c r="O41" s="1">
        <f t="shared" si="0"/>
        <v>-28.900659999999998</v>
      </c>
      <c r="P41" s="1">
        <f t="shared" si="7"/>
        <v>-22.364780000000003</v>
      </c>
      <c r="Q41" s="1">
        <f t="shared" si="1"/>
        <v>-14.134619999999995</v>
      </c>
      <c r="R41" s="1">
        <f t="shared" si="2"/>
        <v>-34.321860000000001</v>
      </c>
      <c r="X41" s="1">
        <f t="shared" si="8"/>
        <v>-14.013720755683167</v>
      </c>
      <c r="Y41" s="1">
        <f t="shared" si="9"/>
        <v>-38.320032504122807</v>
      </c>
      <c r="AA41" s="3">
        <v>-159.88</v>
      </c>
      <c r="AB41" s="3">
        <v>-26.24</v>
      </c>
      <c r="AC41" s="1">
        <f t="shared" si="10"/>
        <v>27.104915074672295</v>
      </c>
    </row>
    <row r="42" spans="1:29" x14ac:dyDescent="0.25">
      <c r="A42" s="1">
        <v>7.0229999999999997</v>
      </c>
      <c r="B42" s="3">
        <v>10.036</v>
      </c>
      <c r="D42" s="3">
        <v>25.117000000000001</v>
      </c>
      <c r="E42" s="1">
        <v>1.661</v>
      </c>
      <c r="G42" s="3">
        <f t="shared" si="11"/>
        <v>-7.0229999999999997</v>
      </c>
      <c r="H42" s="1">
        <f t="shared" si="12"/>
        <v>-1.661</v>
      </c>
      <c r="J42" s="3">
        <f t="shared" si="5"/>
        <v>48.338999999999999</v>
      </c>
      <c r="L42" s="1">
        <f t="shared" si="6"/>
        <v>50.000994080118048</v>
      </c>
      <c r="O42" s="1">
        <f t="shared" si="0"/>
        <v>-30.11542</v>
      </c>
      <c r="P42" s="1">
        <f t="shared" si="7"/>
        <v>-22.151769999999999</v>
      </c>
      <c r="Q42" s="1">
        <f t="shared" si="1"/>
        <v>-15.560280000000002</v>
      </c>
      <c r="R42" s="1">
        <f t="shared" si="2"/>
        <v>-34.36497</v>
      </c>
      <c r="X42" s="1">
        <f t="shared" si="8"/>
        <v>-15.471394419905643</v>
      </c>
      <c r="Y42" s="1">
        <f t="shared" si="9"/>
        <v>-38.363982297261821</v>
      </c>
      <c r="AA42" s="3">
        <v>-160.34</v>
      </c>
      <c r="AB42" s="3">
        <v>-23.83</v>
      </c>
      <c r="AC42" s="1">
        <f t="shared" si="10"/>
        <v>7.8189474693434082</v>
      </c>
    </row>
    <row r="43" spans="1:29" x14ac:dyDescent="0.25">
      <c r="A43" s="1">
        <v>7.68</v>
      </c>
      <c r="B43" s="3">
        <v>9.8480000000000008</v>
      </c>
      <c r="D43" s="3">
        <v>25.123000000000001</v>
      </c>
      <c r="E43" s="1">
        <v>2.4159999999999999</v>
      </c>
      <c r="G43" s="3">
        <f t="shared" si="11"/>
        <v>-7.68</v>
      </c>
      <c r="H43" s="1">
        <f t="shared" si="12"/>
        <v>-2.4159999999999999</v>
      </c>
      <c r="J43" s="3">
        <f t="shared" si="5"/>
        <v>47.584000000000003</v>
      </c>
      <c r="L43" s="1">
        <f t="shared" si="6"/>
        <v>50.000425048193343</v>
      </c>
      <c r="O43" s="1">
        <f t="shared" si="0"/>
        <v>-31.330209999999997</v>
      </c>
      <c r="P43" s="1">
        <f t="shared" si="7"/>
        <v>-21.931620000000002</v>
      </c>
      <c r="Q43" s="1">
        <f t="shared" si="1"/>
        <v>-16.990529999999996</v>
      </c>
      <c r="R43" s="1">
        <f t="shared" si="2"/>
        <v>-34.39676</v>
      </c>
      <c r="X43" s="1">
        <f t="shared" si="8"/>
        <v>-16.924485032519275</v>
      </c>
      <c r="Y43" s="1">
        <f t="shared" si="9"/>
        <v>-38.396214720617607</v>
      </c>
      <c r="AA43" s="3">
        <v>-160.68</v>
      </c>
      <c r="AB43" s="3">
        <v>-21.41</v>
      </c>
      <c r="AC43" s="1">
        <f t="shared" si="10"/>
        <v>0.14155510216668601</v>
      </c>
    </row>
    <row r="44" spans="1:29" x14ac:dyDescent="0.25">
      <c r="A44" s="1">
        <v>8.3450000000000006</v>
      </c>
      <c r="B44" s="3">
        <v>9.6549999999999994</v>
      </c>
      <c r="D44" s="3">
        <v>25.111000000000001</v>
      </c>
      <c r="E44" s="1">
        <v>3.1869999999999998</v>
      </c>
      <c r="G44" s="3">
        <f t="shared" si="11"/>
        <v>-8.3450000000000006</v>
      </c>
      <c r="H44" s="1">
        <f t="shared" si="12"/>
        <v>-3.1869999999999998</v>
      </c>
      <c r="J44" s="3">
        <f t="shared" si="5"/>
        <v>46.813000000000002</v>
      </c>
      <c r="L44" s="1">
        <f t="shared" si="6"/>
        <v>50.000208999563199</v>
      </c>
      <c r="O44" s="1">
        <f t="shared" si="0"/>
        <v>-32.545760000000001</v>
      </c>
      <c r="P44" s="1">
        <f t="shared" si="7"/>
        <v>-21.707180000000005</v>
      </c>
      <c r="Q44" s="1">
        <f t="shared" si="1"/>
        <v>-18.425720000000005</v>
      </c>
      <c r="R44" s="1">
        <f t="shared" si="2"/>
        <v>-34.420460000000006</v>
      </c>
      <c r="X44" s="1">
        <f t="shared" si="8"/>
        <v>-18.389519751531573</v>
      </c>
      <c r="Y44" s="1">
        <f t="shared" si="9"/>
        <v>-38.420296189397121</v>
      </c>
      <c r="AA44" s="3">
        <v>-160.9</v>
      </c>
      <c r="AB44" s="3">
        <v>-19</v>
      </c>
      <c r="AC44" s="1">
        <f t="shared" si="10"/>
        <v>4.1361874968377919</v>
      </c>
    </row>
    <row r="45" spans="1:29" x14ac:dyDescent="0.25">
      <c r="A45" s="1">
        <v>9.0190000000000001</v>
      </c>
      <c r="B45" s="3">
        <v>9.4600000000000009</v>
      </c>
      <c r="D45" s="3">
        <v>25.081</v>
      </c>
      <c r="E45" s="1">
        <v>3.9710000000000001</v>
      </c>
      <c r="G45" s="3">
        <f t="shared" si="11"/>
        <v>-9.0190000000000001</v>
      </c>
      <c r="H45" s="1">
        <f t="shared" si="12"/>
        <v>-3.9710000000000001</v>
      </c>
      <c r="J45" s="3">
        <f t="shared" si="5"/>
        <v>46.028999999999996</v>
      </c>
      <c r="L45" s="1">
        <f t="shared" si="6"/>
        <v>50.001017599644911</v>
      </c>
      <c r="O45" s="1">
        <f t="shared" si="0"/>
        <v>-33.763860000000008</v>
      </c>
      <c r="P45" s="1">
        <f t="shared" si="7"/>
        <v>-21.475509999999996</v>
      </c>
      <c r="Q45" s="1">
        <f t="shared" si="1"/>
        <v>-19.867640000000009</v>
      </c>
      <c r="R45" s="1">
        <f t="shared" si="2"/>
        <v>-34.433509999999998</v>
      </c>
      <c r="X45" s="1">
        <f t="shared" si="8"/>
        <v>-19.870570300882726</v>
      </c>
      <c r="Y45" s="1">
        <f t="shared" si="9"/>
        <v>-38.433508926666946</v>
      </c>
      <c r="AA45" s="3">
        <v>-161</v>
      </c>
      <c r="AB45" s="3">
        <v>-16.59</v>
      </c>
      <c r="AC45" s="1">
        <f t="shared" si="10"/>
        <v>19.747019891508899</v>
      </c>
    </row>
    <row r="46" spans="1:29" x14ac:dyDescent="0.25">
      <c r="A46" s="1">
        <v>9.7010000000000005</v>
      </c>
      <c r="B46" s="3">
        <v>9.2639999999999993</v>
      </c>
      <c r="D46" s="3">
        <v>25.032</v>
      </c>
      <c r="E46" s="1">
        <v>4.7690000000000001</v>
      </c>
      <c r="G46" s="3">
        <f t="shared" si="11"/>
        <v>-9.7010000000000005</v>
      </c>
      <c r="H46" s="1">
        <f t="shared" si="12"/>
        <v>-4.7690000000000001</v>
      </c>
      <c r="J46" s="3">
        <f t="shared" si="5"/>
        <v>45.231000000000002</v>
      </c>
      <c r="L46" s="1">
        <f t="shared" si="6"/>
        <v>50.000063779959319</v>
      </c>
      <c r="O46" s="1">
        <f t="shared" si="0"/>
        <v>-34.982050000000001</v>
      </c>
      <c r="P46" s="1">
        <f t="shared" si="7"/>
        <v>-21.233910000000002</v>
      </c>
      <c r="Q46" s="1">
        <f t="shared" si="1"/>
        <v>-21.314590000000006</v>
      </c>
      <c r="R46" s="1">
        <f t="shared" si="2"/>
        <v>-34.432450000000003</v>
      </c>
      <c r="X46" s="1">
        <f t="shared" si="8"/>
        <v>-21.344977883910047</v>
      </c>
      <c r="Y46" s="1">
        <f t="shared" si="9"/>
        <v>-38.432334570398439</v>
      </c>
      <c r="AA46" s="3">
        <v>-161.01</v>
      </c>
      <c r="AB46" s="3">
        <v>-14.2</v>
      </c>
      <c r="AC46" s="1">
        <f t="shared" si="10"/>
        <v>46.70030180987569</v>
      </c>
    </row>
    <row r="47" spans="1:29" x14ac:dyDescent="0.25">
      <c r="A47" s="1">
        <v>10.39</v>
      </c>
      <c r="B47" s="3">
        <v>9.0660000000000007</v>
      </c>
      <c r="D47" s="3">
        <v>24.965</v>
      </c>
      <c r="E47" s="1">
        <v>5.5780000000000003</v>
      </c>
      <c r="G47" s="3">
        <f t="shared" si="11"/>
        <v>-10.39</v>
      </c>
      <c r="H47" s="1">
        <f t="shared" si="12"/>
        <v>-5.5780000000000003</v>
      </c>
      <c r="J47" s="3">
        <f t="shared" si="5"/>
        <v>44.421999999999997</v>
      </c>
      <c r="L47" s="1">
        <f t="shared" si="6"/>
        <v>50.000227609481939</v>
      </c>
      <c r="O47" s="1">
        <f t="shared" si="0"/>
        <v>-36.199090000000005</v>
      </c>
      <c r="P47" s="1">
        <f t="shared" si="7"/>
        <v>-20.986539999999994</v>
      </c>
      <c r="Q47" s="1">
        <f t="shared" si="1"/>
        <v>-22.763810000000007</v>
      </c>
      <c r="R47" s="1">
        <f t="shared" si="2"/>
        <v>-34.421439999999997</v>
      </c>
      <c r="X47" s="1">
        <f t="shared" si="8"/>
        <v>-22.828803651003632</v>
      </c>
      <c r="Y47" s="1">
        <f t="shared" si="9"/>
        <v>-38.420911943310664</v>
      </c>
      <c r="AA47" s="3">
        <v>-161.01</v>
      </c>
      <c r="AB47" s="3">
        <v>-11.83</v>
      </c>
      <c r="AC47" s="1">
        <f t="shared" si="10"/>
        <v>84.70923325193813</v>
      </c>
    </row>
    <row r="48" spans="1:29" x14ac:dyDescent="0.25">
      <c r="A48" s="1">
        <v>11.087999999999999</v>
      </c>
      <c r="B48" s="3">
        <v>8.8680000000000003</v>
      </c>
      <c r="D48" s="3">
        <v>24.88</v>
      </c>
      <c r="E48" s="1">
        <v>6.3979999999999997</v>
      </c>
      <c r="G48" s="3">
        <f t="shared" si="11"/>
        <v>-11.087999999999999</v>
      </c>
      <c r="H48" s="1">
        <f t="shared" si="12"/>
        <v>-6.3979999999999997</v>
      </c>
      <c r="J48" s="3">
        <f>H48+50</f>
        <v>43.602000000000004</v>
      </c>
      <c r="L48" s="1">
        <f t="shared" si="6"/>
        <v>50.001477778161721</v>
      </c>
      <c r="O48" s="1">
        <f t="shared" si="0"/>
        <v>-37.418679999999995</v>
      </c>
      <c r="P48" s="1">
        <f t="shared" si="7"/>
        <v>-20.729940000000003</v>
      </c>
      <c r="Q48" s="1">
        <f t="shared" si="1"/>
        <v>-24.219759999999997</v>
      </c>
      <c r="R48" s="1">
        <f t="shared" si="2"/>
        <v>-34.397779999999997</v>
      </c>
      <c r="X48" s="1">
        <f t="shared" si="8"/>
        <v>-24.32907743429238</v>
      </c>
      <c r="Y48" s="1">
        <f t="shared" si="9"/>
        <v>-38.39628593329055</v>
      </c>
      <c r="AA48" s="3">
        <v>-161.01</v>
      </c>
      <c r="AB48" s="3">
        <v>-9.5</v>
      </c>
      <c r="AC48" s="1">
        <f t="shared" si="10"/>
        <v>133.02766374139193</v>
      </c>
    </row>
    <row r="49" spans="1:29" x14ac:dyDescent="0.25">
      <c r="A49" s="1">
        <v>11.792999999999999</v>
      </c>
      <c r="B49" s="3">
        <v>8.6709999999999994</v>
      </c>
      <c r="D49" s="3">
        <v>24.774999999999999</v>
      </c>
      <c r="E49" s="1">
        <v>7.2290000000000001</v>
      </c>
      <c r="G49" s="3">
        <f t="shared" si="11"/>
        <v>-11.792999999999999</v>
      </c>
      <c r="H49" s="1">
        <f t="shared" si="12"/>
        <v>-7.2290000000000001</v>
      </c>
      <c r="J49" s="3">
        <f t="shared" si="5"/>
        <v>42.771000000000001</v>
      </c>
      <c r="L49" s="1">
        <f t="shared" si="6"/>
        <v>50.000286239180674</v>
      </c>
      <c r="O49" s="1">
        <f t="shared" si="0"/>
        <v>-38.635719999999999</v>
      </c>
      <c r="P49" s="1">
        <f t="shared" si="7"/>
        <v>-20.462080000000004</v>
      </c>
      <c r="Q49" s="1">
        <f t="shared" si="1"/>
        <v>-25.677719999999997</v>
      </c>
      <c r="R49" s="1">
        <f t="shared" si="2"/>
        <v>-34.357920000000007</v>
      </c>
      <c r="X49" s="1">
        <f t="shared" si="8"/>
        <v>-25.817435623686301</v>
      </c>
      <c r="Y49" s="1">
        <f t="shared" si="9"/>
        <v>-38.355479198373175</v>
      </c>
      <c r="AA49" s="3">
        <v>-161.01</v>
      </c>
      <c r="AB49" s="3">
        <v>-7.19</v>
      </c>
      <c r="AC49" s="1">
        <f t="shared" si="10"/>
        <v>191.64974375454139</v>
      </c>
    </row>
    <row r="50" spans="1:29" x14ac:dyDescent="0.25">
      <c r="A50" s="1">
        <v>12.505000000000001</v>
      </c>
      <c r="B50" s="3">
        <v>8.4740000000000002</v>
      </c>
      <c r="D50" s="3">
        <v>24.652000000000001</v>
      </c>
      <c r="E50" s="1">
        <v>8.0679999999999996</v>
      </c>
      <c r="G50" s="3">
        <f t="shared" si="11"/>
        <v>-12.505000000000001</v>
      </c>
      <c r="H50" s="1">
        <f t="shared" si="12"/>
        <v>-8.0679999999999996</v>
      </c>
      <c r="J50" s="3">
        <f t="shared" si="5"/>
        <v>41.932000000000002</v>
      </c>
      <c r="L50" s="1">
        <f t="shared" si="6"/>
        <v>50.000804123533854</v>
      </c>
      <c r="O50" s="1">
        <f t="shared" si="0"/>
        <v>-39.851550000000003</v>
      </c>
      <c r="P50" s="1">
        <f t="shared" si="7"/>
        <v>-20.187239999999999</v>
      </c>
      <c r="Q50" s="1">
        <f t="shared" si="1"/>
        <v>-27.137510000000006</v>
      </c>
      <c r="R50" s="1">
        <f t="shared" si="2"/>
        <v>-34.306899999999999</v>
      </c>
      <c r="X50" s="1">
        <f t="shared" si="8"/>
        <v>-27.322682244899397</v>
      </c>
      <c r="Y50" s="1">
        <f t="shared" si="9"/>
        <v>-38.302611606174665</v>
      </c>
      <c r="AA50" s="3">
        <v>-161.01</v>
      </c>
      <c r="AB50" s="3">
        <v>-4.91</v>
      </c>
      <c r="AC50" s="1">
        <f t="shared" si="10"/>
        <v>259.9756980532344</v>
      </c>
    </row>
    <row r="51" spans="1:29" x14ac:dyDescent="0.25">
      <c r="A51" s="1">
        <v>13.225</v>
      </c>
      <c r="B51" s="3">
        <v>8.2799999999999994</v>
      </c>
      <c r="D51" s="3">
        <v>24.510999999999999</v>
      </c>
      <c r="E51" s="1">
        <v>8.9160000000000004</v>
      </c>
      <c r="G51" s="3">
        <f t="shared" si="11"/>
        <v>-13.225</v>
      </c>
      <c r="H51" s="1">
        <f t="shared" si="12"/>
        <v>-8.9160000000000004</v>
      </c>
      <c r="J51" s="3">
        <f t="shared" si="5"/>
        <v>41.084000000000003</v>
      </c>
      <c r="L51" s="1">
        <f t="shared" si="6"/>
        <v>50.00108110831205</v>
      </c>
      <c r="O51" s="1">
        <f t="shared" si="0"/>
        <v>-41.068199999999997</v>
      </c>
      <c r="P51" s="1">
        <f t="shared" si="7"/>
        <v>-19.899320000000003</v>
      </c>
      <c r="Q51" s="1">
        <f t="shared" si="1"/>
        <v>-28.602679999999996</v>
      </c>
      <c r="R51" s="1">
        <f t="shared" si="2"/>
        <v>-34.239000000000004</v>
      </c>
      <c r="X51" s="1">
        <f t="shared" si="8"/>
        <v>-28.830150073963779</v>
      </c>
      <c r="Y51" s="1">
        <f t="shared" si="9"/>
        <v>-38.232526933106996</v>
      </c>
      <c r="AA51" s="3">
        <v>-161.01</v>
      </c>
      <c r="AB51" s="3">
        <v>-2.65</v>
      </c>
      <c r="AC51" s="1">
        <f t="shared" si="10"/>
        <v>337.96270187562317</v>
      </c>
    </row>
    <row r="52" spans="1:29" x14ac:dyDescent="0.25">
      <c r="A52" s="1">
        <v>13.952</v>
      </c>
      <c r="B52" s="3">
        <v>8.0879999999999992</v>
      </c>
      <c r="D52" s="3">
        <v>24.35</v>
      </c>
      <c r="E52" s="1">
        <v>9.7720000000000002</v>
      </c>
      <c r="G52" s="3">
        <f t="shared" si="11"/>
        <v>-13.952</v>
      </c>
      <c r="H52" s="1">
        <f t="shared" si="12"/>
        <v>-9.7720000000000002</v>
      </c>
      <c r="J52" s="3">
        <f t="shared" si="5"/>
        <v>40.228000000000002</v>
      </c>
      <c r="L52" s="1">
        <f t="shared" si="6"/>
        <v>50.000228039479978</v>
      </c>
      <c r="O52" s="1">
        <f t="shared" si="0"/>
        <v>-42.282180000000004</v>
      </c>
      <c r="P52" s="1">
        <f t="shared" si="7"/>
        <v>-19.600720000000003</v>
      </c>
      <c r="Q52" s="1">
        <f t="shared" si="1"/>
        <v>-30.068980000000003</v>
      </c>
      <c r="R52" s="1">
        <f t="shared" si="2"/>
        <v>-34.155480000000004</v>
      </c>
      <c r="X52" s="1">
        <f t="shared" si="8"/>
        <v>-30.335072256406303</v>
      </c>
      <c r="Y52" s="1">
        <f t="shared" si="9"/>
        <v>-38.146619550439276</v>
      </c>
      <c r="AA52" s="3">
        <v>-161.01</v>
      </c>
      <c r="AB52" s="3">
        <v>-0.41</v>
      </c>
      <c r="AC52" s="1">
        <f t="shared" si="10"/>
        <v>425.33955522170743</v>
      </c>
    </row>
    <row r="53" spans="1:29" x14ac:dyDescent="0.25">
      <c r="A53" s="1">
        <v>14.686999999999999</v>
      </c>
      <c r="B53" s="3">
        <v>7.899</v>
      </c>
      <c r="D53" s="3">
        <v>24.170999999999999</v>
      </c>
      <c r="E53" s="1">
        <v>10.634</v>
      </c>
      <c r="G53" s="3">
        <f t="shared" si="11"/>
        <v>-14.686999999999999</v>
      </c>
      <c r="H53" s="1">
        <f t="shared" si="12"/>
        <v>-10.634</v>
      </c>
      <c r="J53" s="3">
        <f t="shared" si="5"/>
        <v>39.366</v>
      </c>
      <c r="L53" s="1">
        <f t="shared" si="6"/>
        <v>50.00116251648555</v>
      </c>
      <c r="O53" s="1">
        <f t="shared" si="0"/>
        <v>-43.4968</v>
      </c>
      <c r="P53" s="1">
        <f t="shared" si="7"/>
        <v>-19.291409999999999</v>
      </c>
      <c r="Q53" s="1">
        <f t="shared" si="1"/>
        <v>-31.539339999999999</v>
      </c>
      <c r="R53" s="1">
        <f t="shared" si="2"/>
        <v>-34.057450000000003</v>
      </c>
      <c r="X53" s="1">
        <f t="shared" si="8"/>
        <v>-31.850055201083023</v>
      </c>
      <c r="Y53" s="1">
        <f t="shared" si="9"/>
        <v>-38.045363748291948</v>
      </c>
    </row>
    <row r="54" spans="1:29" x14ac:dyDescent="0.25">
      <c r="A54" s="1">
        <v>15.429</v>
      </c>
      <c r="B54" s="3">
        <v>7.7130000000000001</v>
      </c>
      <c r="D54" s="3">
        <v>23.972000000000001</v>
      </c>
      <c r="E54" s="1">
        <v>11.503</v>
      </c>
      <c r="G54" s="3">
        <f t="shared" si="11"/>
        <v>-15.429</v>
      </c>
      <c r="H54" s="1">
        <f t="shared" si="12"/>
        <v>-11.503</v>
      </c>
      <c r="J54" s="3">
        <f t="shared" si="5"/>
        <v>38.497</v>
      </c>
      <c r="L54" s="1">
        <f t="shared" si="6"/>
        <v>50.00093456126595</v>
      </c>
      <c r="O54" s="1">
        <f t="shared" si="0"/>
        <v>-44.708750000000002</v>
      </c>
      <c r="P54" s="1">
        <f t="shared" si="7"/>
        <v>-18.970420000000001</v>
      </c>
      <c r="Q54" s="1">
        <f t="shared" si="1"/>
        <v>-33.010830000000006</v>
      </c>
      <c r="R54" s="1">
        <f t="shared" si="2"/>
        <v>-33.942800000000005</v>
      </c>
      <c r="X54" s="1">
        <f t="shared" si="8"/>
        <v>-33.370221121469861</v>
      </c>
      <c r="Y54" s="1">
        <f t="shared" si="9"/>
        <v>-37.926622036914885</v>
      </c>
    </row>
    <row r="55" spans="1:29" x14ac:dyDescent="0.25">
      <c r="A55" s="1">
        <v>16.177</v>
      </c>
      <c r="B55" s="3">
        <v>7.532</v>
      </c>
      <c r="D55" s="3">
        <v>23.754999999999999</v>
      </c>
      <c r="E55" s="1">
        <v>12.377000000000001</v>
      </c>
      <c r="G55" s="3">
        <f t="shared" si="11"/>
        <v>-16.177</v>
      </c>
      <c r="H55" s="1">
        <f t="shared" si="12"/>
        <v>-12.377000000000001</v>
      </c>
      <c r="J55" s="3">
        <f t="shared" si="5"/>
        <v>37.622999999999998</v>
      </c>
      <c r="L55" s="1">
        <f t="shared" si="6"/>
        <v>50.000329048917266</v>
      </c>
      <c r="O55" s="1">
        <f t="shared" si="0"/>
        <v>-45.917820000000006</v>
      </c>
      <c r="P55" s="1">
        <f t="shared" si="7"/>
        <v>-18.635809999999999</v>
      </c>
      <c r="Q55" s="1">
        <f t="shared" si="1"/>
        <v>-34.483240000000002</v>
      </c>
      <c r="R55" s="1">
        <f t="shared" si="2"/>
        <v>-33.80997</v>
      </c>
      <c r="X55" s="1">
        <f t="shared" si="8"/>
        <v>-34.883887209698166</v>
      </c>
      <c r="Y55" s="1">
        <f t="shared" si="9"/>
        <v>-37.789854648248124</v>
      </c>
    </row>
    <row r="56" spans="1:29" x14ac:dyDescent="0.25">
      <c r="A56" s="1">
        <v>16.933</v>
      </c>
      <c r="B56" s="3">
        <v>7.3550000000000004</v>
      </c>
      <c r="D56" s="3">
        <v>23.518000000000001</v>
      </c>
      <c r="E56" s="1">
        <v>13.255000000000001</v>
      </c>
      <c r="G56" s="3">
        <f t="shared" si="11"/>
        <v>-16.933</v>
      </c>
      <c r="H56" s="1">
        <f t="shared" si="12"/>
        <v>-13.255000000000001</v>
      </c>
      <c r="J56" s="3">
        <f t="shared" si="5"/>
        <v>36.744999999999997</v>
      </c>
      <c r="L56" s="1">
        <f t="shared" si="6"/>
        <v>50.000555006919669</v>
      </c>
      <c r="O56" s="1">
        <f t="shared" si="0"/>
        <v>-47.125889999999998</v>
      </c>
      <c r="P56" s="1">
        <f t="shared" si="7"/>
        <v>-18.29016</v>
      </c>
      <c r="Q56" s="1">
        <f t="shared" si="1"/>
        <v>-35.957689999999999</v>
      </c>
      <c r="R56" s="1">
        <f t="shared" si="2"/>
        <v>-33.661540000000002</v>
      </c>
      <c r="X56" s="1">
        <f t="shared" si="8"/>
        <v>-36.40624722269623</v>
      </c>
      <c r="Y56" s="1">
        <f t="shared" si="9"/>
        <v>-37.636309983026322</v>
      </c>
    </row>
    <row r="57" spans="1:29" x14ac:dyDescent="0.25">
      <c r="A57" s="1">
        <v>17.696000000000002</v>
      </c>
      <c r="B57" s="3">
        <v>7.1829999999999998</v>
      </c>
      <c r="D57" s="3">
        <v>23.262</v>
      </c>
      <c r="E57" s="1">
        <v>14.138</v>
      </c>
      <c r="G57" s="3">
        <f t="shared" si="11"/>
        <v>-17.696000000000002</v>
      </c>
      <c r="H57" s="1">
        <f t="shared" si="12"/>
        <v>-14.138</v>
      </c>
      <c r="J57" s="3">
        <f t="shared" si="5"/>
        <v>35.862000000000002</v>
      </c>
      <c r="L57" s="1">
        <f t="shared" si="6"/>
        <v>50.000428048167748</v>
      </c>
      <c r="O57" s="1">
        <f t="shared" si="0"/>
        <v>-48.332080000000005</v>
      </c>
      <c r="P57" s="1">
        <f t="shared" si="7"/>
        <v>-17.930890000000002</v>
      </c>
      <c r="Q57" s="1">
        <f t="shared" si="1"/>
        <v>-37.434060000000002</v>
      </c>
      <c r="R57" s="1">
        <f t="shared" si="2"/>
        <v>-33.494929999999997</v>
      </c>
      <c r="X57" s="1">
        <f t="shared" si="8"/>
        <v>-37.926125010179796</v>
      </c>
      <c r="Y57" s="1">
        <f t="shared" si="9"/>
        <v>-37.464548624724138</v>
      </c>
    </row>
    <row r="58" spans="1:29" x14ac:dyDescent="0.25">
      <c r="A58" s="1">
        <v>18.465</v>
      </c>
      <c r="B58" s="3">
        <v>7.016</v>
      </c>
      <c r="D58" s="3">
        <v>22.986999999999998</v>
      </c>
      <c r="E58" s="1">
        <v>15.023</v>
      </c>
      <c r="G58" s="3">
        <f t="shared" si="11"/>
        <v>-18.465</v>
      </c>
      <c r="H58" s="1">
        <f t="shared" si="12"/>
        <v>-15.023</v>
      </c>
      <c r="J58" s="3">
        <f t="shared" si="5"/>
        <v>34.977000000000004</v>
      </c>
      <c r="L58" s="1">
        <f t="shared" si="6"/>
        <v>50.000858242634195</v>
      </c>
      <c r="O58" s="1">
        <f t="shared" si="0"/>
        <v>-49.534419999999997</v>
      </c>
      <c r="P58" s="1">
        <f t="shared" si="7"/>
        <v>-17.560310000000005</v>
      </c>
      <c r="Q58" s="1">
        <f t="shared" si="1"/>
        <v>-38.909239999999997</v>
      </c>
      <c r="R58" s="1">
        <f t="shared" si="2"/>
        <v>-33.312070000000006</v>
      </c>
      <c r="X58" s="1">
        <f t="shared" si="8"/>
        <v>-39.455872170477832</v>
      </c>
      <c r="Y58" s="1">
        <f t="shared" si="9"/>
        <v>-37.274543125485991</v>
      </c>
    </row>
    <row r="59" spans="1:29" x14ac:dyDescent="0.25">
      <c r="A59" s="1">
        <v>19.241</v>
      </c>
      <c r="B59" s="3">
        <v>6.8559999999999999</v>
      </c>
      <c r="D59" s="3">
        <v>22.693000000000001</v>
      </c>
      <c r="E59" s="1">
        <v>15.912000000000001</v>
      </c>
      <c r="G59" s="3">
        <f t="shared" si="11"/>
        <v>-19.241</v>
      </c>
      <c r="H59" s="1">
        <f t="shared" si="12"/>
        <v>-15.912000000000001</v>
      </c>
      <c r="J59" s="3">
        <f t="shared" si="5"/>
        <v>34.088000000000001</v>
      </c>
      <c r="L59" s="1">
        <f t="shared" si="6"/>
        <v>50.000421798220863</v>
      </c>
      <c r="O59" s="1">
        <f t="shared" si="0"/>
        <v>-50.734939999999995</v>
      </c>
      <c r="P59" s="1">
        <f t="shared" si="7"/>
        <v>-17.173320000000004</v>
      </c>
      <c r="Q59" s="1">
        <f t="shared" si="1"/>
        <v>-40.386780000000002</v>
      </c>
      <c r="R59" s="1">
        <f t="shared" si="2"/>
        <v>-33.108240000000002</v>
      </c>
      <c r="X59" s="1">
        <f t="shared" si="8"/>
        <v>-40.974255241758854</v>
      </c>
      <c r="Y59" s="1">
        <f t="shared" si="9"/>
        <v>-37.064863919495053</v>
      </c>
    </row>
    <row r="60" spans="1:29" x14ac:dyDescent="0.25">
      <c r="A60" s="1">
        <v>20.024000000000001</v>
      </c>
      <c r="B60" s="3">
        <v>6.7009999999999996</v>
      </c>
      <c r="D60" s="3">
        <v>22.379000000000001</v>
      </c>
      <c r="E60" s="1">
        <v>16.802</v>
      </c>
      <c r="G60" s="3">
        <f t="shared" si="11"/>
        <v>-20.024000000000001</v>
      </c>
      <c r="H60" s="1">
        <f t="shared" si="12"/>
        <v>-16.802</v>
      </c>
      <c r="J60" s="3">
        <f t="shared" si="5"/>
        <v>33.198</v>
      </c>
      <c r="L60" s="1">
        <f t="shared" si="6"/>
        <v>50.001054168887286</v>
      </c>
      <c r="O60" s="1">
        <f t="shared" si="0"/>
        <v>-51.932550000000006</v>
      </c>
      <c r="P60" s="1">
        <f t="shared" si="7"/>
        <v>-16.77581</v>
      </c>
      <c r="Q60" s="1">
        <f t="shared" si="1"/>
        <v>-41.863690000000005</v>
      </c>
      <c r="R60" s="1">
        <f t="shared" si="2"/>
        <v>-32.888950000000001</v>
      </c>
      <c r="X60" s="1">
        <f t="shared" si="8"/>
        <v>-42.507594364236915</v>
      </c>
      <c r="Y60" s="1">
        <f t="shared" si="9"/>
        <v>-36.83678322465839</v>
      </c>
    </row>
    <row r="61" spans="1:29" x14ac:dyDescent="0.25">
      <c r="A61" s="1">
        <v>20.812999999999999</v>
      </c>
      <c r="B61" s="3">
        <v>6.5540000000000003</v>
      </c>
      <c r="D61" s="3">
        <v>22.045999999999999</v>
      </c>
      <c r="E61" s="1">
        <v>17.693999999999999</v>
      </c>
      <c r="G61" s="3">
        <f t="shared" si="11"/>
        <v>-20.812999999999999</v>
      </c>
      <c r="H61" s="1">
        <f t="shared" si="12"/>
        <v>-17.693999999999999</v>
      </c>
      <c r="J61" s="3">
        <f t="shared" si="5"/>
        <v>32.305999999999997</v>
      </c>
      <c r="L61" s="1">
        <f t="shared" si="6"/>
        <v>50.000593846473457</v>
      </c>
      <c r="O61" s="1">
        <f t="shared" si="0"/>
        <v>-53.126489999999997</v>
      </c>
      <c r="P61" s="1">
        <f t="shared" si="7"/>
        <v>-16.361619999999998</v>
      </c>
      <c r="Q61" s="1">
        <f t="shared" si="1"/>
        <v>-43.340730000000001</v>
      </c>
      <c r="R61" s="1">
        <f t="shared" si="2"/>
        <v>-32.648039999999995</v>
      </c>
      <c r="X61" s="1">
        <f t="shared" si="8"/>
        <v>-44.027656930697056</v>
      </c>
      <c r="Y61" s="1">
        <f t="shared" si="9"/>
        <v>-36.588615007772731</v>
      </c>
    </row>
    <row r="62" spans="1:29" x14ac:dyDescent="0.25">
      <c r="A62" s="1">
        <v>21.609000000000002</v>
      </c>
      <c r="B62" s="3">
        <v>6.4130000000000003</v>
      </c>
      <c r="D62" s="3">
        <v>21.693000000000001</v>
      </c>
      <c r="E62" s="1">
        <v>18.585999999999999</v>
      </c>
      <c r="G62" s="3">
        <f t="shared" si="11"/>
        <v>-21.609000000000002</v>
      </c>
      <c r="H62" s="1">
        <f t="shared" si="12"/>
        <v>-18.585999999999999</v>
      </c>
      <c r="J62" s="3">
        <f t="shared" si="5"/>
        <v>31.414000000000001</v>
      </c>
      <c r="L62" s="1">
        <f t="shared" si="6"/>
        <v>50.001132037184924</v>
      </c>
      <c r="O62" s="1">
        <f t="shared" si="0"/>
        <v>-54.317520000000002</v>
      </c>
      <c r="P62" s="1">
        <f t="shared" si="7"/>
        <v>-15.935910000000002</v>
      </c>
      <c r="Q62" s="1">
        <f t="shared" si="1"/>
        <v>-44.817140000000009</v>
      </c>
      <c r="R62" s="1">
        <f t="shared" si="2"/>
        <v>-32.39067</v>
      </c>
      <c r="X62" s="1">
        <f t="shared" si="8"/>
        <v>-45.55797573728487</v>
      </c>
      <c r="Y62" s="1">
        <f t="shared" si="9"/>
        <v>-36.321466663573631</v>
      </c>
    </row>
    <row r="63" spans="1:29" x14ac:dyDescent="0.25">
      <c r="A63" s="1">
        <v>22.411000000000001</v>
      </c>
      <c r="B63" s="3">
        <v>6.28</v>
      </c>
      <c r="D63" s="3">
        <v>21.321000000000002</v>
      </c>
      <c r="E63" s="1">
        <v>19.478999999999999</v>
      </c>
      <c r="G63" s="3">
        <f t="shared" si="11"/>
        <v>-22.411000000000001</v>
      </c>
      <c r="H63" s="1">
        <f t="shared" si="12"/>
        <v>-19.478999999999999</v>
      </c>
      <c r="J63" s="3">
        <f t="shared" si="5"/>
        <v>30.521000000000001</v>
      </c>
      <c r="L63" s="1">
        <f t="shared" si="6"/>
        <v>50.001139037025951</v>
      </c>
      <c r="O63" s="1">
        <f t="shared" si="0"/>
        <v>-55.504819999999995</v>
      </c>
      <c r="P63" s="1">
        <f t="shared" si="7"/>
        <v>-15.494310000000002</v>
      </c>
      <c r="Q63" s="1">
        <f t="shared" si="1"/>
        <v>-46.293239999999997</v>
      </c>
      <c r="R63" s="1">
        <f t="shared" si="2"/>
        <v>-32.112470000000002</v>
      </c>
      <c r="X63" s="1">
        <f t="shared" si="8"/>
        <v>-47.085544032623858</v>
      </c>
      <c r="Y63" s="1">
        <f t="shared" si="9"/>
        <v>-36.033216653366928</v>
      </c>
    </row>
    <row r="64" spans="1:29" x14ac:dyDescent="0.25">
      <c r="A64" s="1">
        <v>23.219000000000001</v>
      </c>
      <c r="B64" s="3">
        <v>6.1550000000000002</v>
      </c>
      <c r="D64" s="3">
        <v>20.928999999999998</v>
      </c>
      <c r="E64" s="1">
        <v>20.370999999999999</v>
      </c>
      <c r="G64" s="3">
        <f t="shared" si="11"/>
        <v>-23.219000000000001</v>
      </c>
      <c r="H64" s="1">
        <f t="shared" si="12"/>
        <v>-20.370999999999999</v>
      </c>
      <c r="J64" s="3">
        <f t="shared" si="5"/>
        <v>29.629000000000001</v>
      </c>
      <c r="L64" s="1">
        <f t="shared" si="6"/>
        <v>50.000745794437904</v>
      </c>
      <c r="O64" s="1">
        <f t="shared" si="0"/>
        <v>-56.687480000000001</v>
      </c>
      <c r="P64" s="1">
        <f t="shared" si="7"/>
        <v>-15.03834</v>
      </c>
      <c r="Q64" s="1">
        <f t="shared" si="1"/>
        <v>-47.767359999999996</v>
      </c>
      <c r="R64" s="1">
        <f t="shared" si="2"/>
        <v>-31.814579999999999</v>
      </c>
      <c r="X64" s="1">
        <f t="shared" si="8"/>
        <v>-48.60876824766229</v>
      </c>
      <c r="Y64" s="1">
        <f t="shared" si="9"/>
        <v>-35.725082801528963</v>
      </c>
    </row>
    <row r="65" spans="1:25" x14ac:dyDescent="0.25">
      <c r="A65" s="1">
        <v>24.033999999999999</v>
      </c>
      <c r="B65" s="3">
        <v>6.0380000000000003</v>
      </c>
      <c r="D65" s="3">
        <v>20.516999999999999</v>
      </c>
      <c r="E65" s="1">
        <v>21.262</v>
      </c>
      <c r="G65" s="3">
        <f t="shared" si="11"/>
        <v>-24.033999999999999</v>
      </c>
      <c r="H65" s="1">
        <f t="shared" si="12"/>
        <v>-21.262</v>
      </c>
      <c r="J65" s="3">
        <f t="shared" si="5"/>
        <v>28.738</v>
      </c>
      <c r="L65" s="1">
        <f t="shared" si="6"/>
        <v>50.000816003341384</v>
      </c>
      <c r="O65" s="1">
        <f t="shared" si="0"/>
        <v>-57.867289999999997</v>
      </c>
      <c r="P65" s="1">
        <f t="shared" si="7"/>
        <v>-14.568059999999999</v>
      </c>
      <c r="Q65" s="1">
        <f t="shared" si="1"/>
        <v>-49.241289999999999</v>
      </c>
      <c r="R65" s="1">
        <f t="shared" si="2"/>
        <v>-31.497440000000001</v>
      </c>
      <c r="X65" s="1">
        <f t="shared" si="8"/>
        <v>-50.131994614325848</v>
      </c>
      <c r="Y65" s="1">
        <f t="shared" si="9"/>
        <v>-35.397009885258967</v>
      </c>
    </row>
    <row r="66" spans="1:25" x14ac:dyDescent="0.25">
      <c r="A66" s="1">
        <v>24.855</v>
      </c>
      <c r="B66" s="3">
        <v>5.9290000000000003</v>
      </c>
      <c r="D66" s="3">
        <v>20.085999999999999</v>
      </c>
      <c r="E66" s="1">
        <v>22.152000000000001</v>
      </c>
      <c r="G66" s="3">
        <f t="shared" si="11"/>
        <v>-24.855</v>
      </c>
      <c r="H66" s="1">
        <f t="shared" si="12"/>
        <v>-22.152000000000001</v>
      </c>
      <c r="J66" s="3">
        <f t="shared" si="5"/>
        <v>27.847999999999999</v>
      </c>
      <c r="L66" s="1">
        <f t="shared" si="6"/>
        <v>50.001360401493081</v>
      </c>
      <c r="O66" s="1">
        <f t="shared" ref="O66:O90" si="13">G66+$N$15*(J66-B66)+$N$17*(G66-D66)</f>
        <v>-59.04325</v>
      </c>
      <c r="P66" s="1">
        <f t="shared" si="7"/>
        <v>-14.083469999999998</v>
      </c>
      <c r="Q66" s="1">
        <f t="shared" ref="Q66:Q90" si="14">G66+$N$20*(J66-B66)+$N$22*(G66-D66)</f>
        <v>-50.714030000000008</v>
      </c>
      <c r="R66" s="1">
        <f t="shared" ref="R66:R90" si="15">B66+$N$20*(G66-D66)+$N$22*(B66-J66)</f>
        <v>-31.161050000000003</v>
      </c>
      <c r="X66" s="1">
        <f t="shared" si="8"/>
        <v>-51.657630004964112</v>
      </c>
      <c r="Y66" s="1">
        <f t="shared" si="9"/>
        <v>-35.048159341224114</v>
      </c>
    </row>
    <row r="67" spans="1:25" x14ac:dyDescent="0.25">
      <c r="A67" s="1">
        <v>25.681999999999999</v>
      </c>
      <c r="B67" s="3">
        <v>5.8289999999999997</v>
      </c>
      <c r="D67" s="3">
        <v>19.634</v>
      </c>
      <c r="E67" s="1">
        <v>23.039000000000001</v>
      </c>
      <c r="G67" s="3">
        <f t="shared" si="11"/>
        <v>-25.681999999999999</v>
      </c>
      <c r="H67" s="1">
        <f t="shared" si="12"/>
        <v>-23.039000000000001</v>
      </c>
      <c r="J67" s="3">
        <f t="shared" ref="J67:J73" si="16">H67+50</f>
        <v>26.960999999999999</v>
      </c>
      <c r="L67" s="1">
        <f t="shared" ref="L67:L90" si="17">((G67-D67)^2+(B67-J67)^2)^0.5</f>
        <v>50.001012789742575</v>
      </c>
      <c r="O67" s="1">
        <f t="shared" si="13"/>
        <v>-60.213720000000002</v>
      </c>
      <c r="P67" s="1">
        <f t="shared" ref="P67:P90" si="18">B67+$N$15*(G67-D67)+$N$17*(B67-J67)</f>
        <v>-13.584239999999999</v>
      </c>
      <c r="Q67" s="1">
        <f t="shared" si="14"/>
        <v>-52.18356</v>
      </c>
      <c r="R67" s="1">
        <f t="shared" si="15"/>
        <v>-30.804320000000001</v>
      </c>
      <c r="X67" s="1">
        <f t="shared" ref="X67:X89" si="19">Q67+(R67-R68)*$N$25/((R68-R67)^2+(Q68-Q67)^2)^0.5</f>
        <v>-53.182404508476608</v>
      </c>
      <c r="Y67" s="1">
        <f t="shared" ref="Y67:Y89" si="20">R67+(Q68-Q67)*$N$25/((R68-R67)^2+(Q68-Q67)^2)^0.5</f>
        <v>-34.677601508990293</v>
      </c>
    </row>
    <row r="68" spans="1:25" x14ac:dyDescent="0.25">
      <c r="A68" s="1">
        <v>26.515000000000001</v>
      </c>
      <c r="B68" s="3">
        <v>5.7389999999999999</v>
      </c>
      <c r="D68" s="3">
        <v>19.163</v>
      </c>
      <c r="E68" s="1">
        <v>23.923999999999999</v>
      </c>
      <c r="G68" s="3">
        <f t="shared" si="11"/>
        <v>-26.515000000000001</v>
      </c>
      <c r="H68" s="1">
        <f t="shared" si="12"/>
        <v>-23.923999999999999</v>
      </c>
      <c r="J68" s="3">
        <f t="shared" si="16"/>
        <v>26.076000000000001</v>
      </c>
      <c r="L68" s="1">
        <f t="shared" si="17"/>
        <v>50.000732524634074</v>
      </c>
      <c r="O68" s="1">
        <f t="shared" si="13"/>
        <v>-61.380399999999995</v>
      </c>
      <c r="P68" s="1">
        <f t="shared" si="18"/>
        <v>-13.067910000000001</v>
      </c>
      <c r="Q68" s="1">
        <f t="shared" si="14"/>
        <v>-53.652339999999995</v>
      </c>
      <c r="R68" s="1">
        <f t="shared" si="15"/>
        <v>-30.425549999999998</v>
      </c>
      <c r="X68" s="1">
        <f t="shared" si="19"/>
        <v>-54.696011274842931</v>
      </c>
      <c r="Y68" s="1">
        <f t="shared" si="20"/>
        <v>-34.286994065381201</v>
      </c>
    </row>
    <row r="69" spans="1:25" x14ac:dyDescent="0.25">
      <c r="A69" s="1">
        <v>27.353999999999999</v>
      </c>
      <c r="B69" s="3">
        <v>5.657</v>
      </c>
      <c r="D69" s="3">
        <v>18.672000000000001</v>
      </c>
      <c r="E69" s="1">
        <v>24.805</v>
      </c>
      <c r="G69" s="3">
        <f t="shared" si="11"/>
        <v>-27.353999999999999</v>
      </c>
      <c r="H69" s="1">
        <f t="shared" si="12"/>
        <v>-24.805</v>
      </c>
      <c r="J69" s="3">
        <f t="shared" si="16"/>
        <v>25.195</v>
      </c>
      <c r="L69" s="1">
        <f t="shared" si="17"/>
        <v>50.00126118409414</v>
      </c>
      <c r="O69" s="1">
        <f t="shared" si="13"/>
        <v>-62.542259999999999</v>
      </c>
      <c r="P69" s="1">
        <f t="shared" si="18"/>
        <v>-12.539580000000001</v>
      </c>
      <c r="Q69" s="1">
        <f t="shared" si="14"/>
        <v>-55.117820000000002</v>
      </c>
      <c r="R69" s="1">
        <f t="shared" si="15"/>
        <v>-30.02946</v>
      </c>
      <c r="X69" s="1">
        <f t="shared" si="19"/>
        <v>-56.219864491083321</v>
      </c>
      <c r="Y69" s="1">
        <f t="shared" si="20"/>
        <v>-33.874651534848809</v>
      </c>
    </row>
    <row r="70" spans="1:25" x14ac:dyDescent="0.25">
      <c r="A70" s="1">
        <v>28.199000000000002</v>
      </c>
      <c r="B70" s="3">
        <v>5.5860000000000003</v>
      </c>
      <c r="D70" s="3">
        <v>18.161000000000001</v>
      </c>
      <c r="E70" s="1">
        <v>25.683</v>
      </c>
      <c r="G70" s="3">
        <f t="shared" si="11"/>
        <v>-28.199000000000002</v>
      </c>
      <c r="H70" s="1">
        <f t="shared" si="12"/>
        <v>-25.683</v>
      </c>
      <c r="J70" s="3">
        <f t="shared" si="16"/>
        <v>24.317</v>
      </c>
      <c r="L70" s="1">
        <f t="shared" si="17"/>
        <v>50.000999600008001</v>
      </c>
      <c r="O70" s="1">
        <f t="shared" si="13"/>
        <v>-63.699539999999999</v>
      </c>
      <c r="P70" s="1">
        <f t="shared" si="18"/>
        <v>-11.993090000000002</v>
      </c>
      <c r="Q70" s="1">
        <f t="shared" si="14"/>
        <v>-56.581760000000003</v>
      </c>
      <c r="R70" s="1">
        <f t="shared" si="15"/>
        <v>-29.60989</v>
      </c>
      <c r="X70" s="1">
        <f t="shared" si="19"/>
        <v>-57.734361097690112</v>
      </c>
      <c r="Y70" s="1">
        <f t="shared" si="20"/>
        <v>-33.44023080854479</v>
      </c>
    </row>
    <row r="71" spans="1:25" x14ac:dyDescent="0.25">
      <c r="A71" s="1">
        <v>29.048999999999999</v>
      </c>
      <c r="B71" s="3">
        <v>5.524</v>
      </c>
      <c r="D71" s="3">
        <v>17.63</v>
      </c>
      <c r="E71" s="1">
        <v>26.556999999999999</v>
      </c>
      <c r="G71" s="3">
        <f t="shared" si="11"/>
        <v>-29.048999999999999</v>
      </c>
      <c r="H71" s="1">
        <f t="shared" si="12"/>
        <v>-26.556999999999999</v>
      </c>
      <c r="J71" s="3">
        <f t="shared" si="16"/>
        <v>23.443000000000001</v>
      </c>
      <c r="L71" s="1">
        <f t="shared" si="17"/>
        <v>50.000196019615764</v>
      </c>
      <c r="O71" s="1">
        <f t="shared" si="13"/>
        <v>-64.850269999999995</v>
      </c>
      <c r="P71" s="1">
        <f t="shared" si="18"/>
        <v>-11.43275</v>
      </c>
      <c r="Q71" s="1">
        <f t="shared" si="14"/>
        <v>-58.041049999999998</v>
      </c>
      <c r="R71" s="1">
        <f t="shared" si="15"/>
        <v>-29.170769999999997</v>
      </c>
      <c r="X71" s="1">
        <f t="shared" si="19"/>
        <v>-59.241528657351019</v>
      </c>
      <c r="Y71" s="1">
        <f t="shared" si="20"/>
        <v>-32.986376241902413</v>
      </c>
    </row>
    <row r="72" spans="1:25" x14ac:dyDescent="0.25">
      <c r="A72" s="1">
        <v>29.905999999999999</v>
      </c>
      <c r="B72" s="3">
        <v>5.4720000000000004</v>
      </c>
      <c r="D72" s="3">
        <v>17.079000000000001</v>
      </c>
      <c r="E72" s="1">
        <v>27.425999999999998</v>
      </c>
      <c r="G72" s="3">
        <f t="shared" si="11"/>
        <v>-29.905999999999999</v>
      </c>
      <c r="H72" s="1">
        <f t="shared" si="12"/>
        <v>-27.425999999999998</v>
      </c>
      <c r="J72" s="3">
        <f t="shared" si="16"/>
        <v>22.574000000000002</v>
      </c>
      <c r="L72" s="1">
        <f t="shared" si="17"/>
        <v>50.000686285290122</v>
      </c>
      <c r="O72" s="1">
        <f t="shared" si="13"/>
        <v>-65.99803</v>
      </c>
      <c r="P72" s="1">
        <f t="shared" si="18"/>
        <v>-10.85768</v>
      </c>
      <c r="Q72" s="1">
        <f t="shared" si="14"/>
        <v>-59.499269999999996</v>
      </c>
      <c r="R72" s="1">
        <f t="shared" si="15"/>
        <v>-28.711980000000001</v>
      </c>
      <c r="X72" s="1">
        <f t="shared" si="19"/>
        <v>-60.75191167432758</v>
      </c>
      <c r="Y72" s="1">
        <f t="shared" si="20"/>
        <v>-32.51078097343067</v>
      </c>
    </row>
    <row r="73" spans="1:25" x14ac:dyDescent="0.25">
      <c r="A73" s="1">
        <v>30.768999999999998</v>
      </c>
      <c r="B73" s="3">
        <v>5.431</v>
      </c>
      <c r="D73" s="3">
        <v>16.507999999999999</v>
      </c>
      <c r="E73" s="1">
        <v>28.289000000000001</v>
      </c>
      <c r="G73" s="3">
        <f t="shared" si="11"/>
        <v>-30.768999999999998</v>
      </c>
      <c r="H73" s="1">
        <f t="shared" si="12"/>
        <v>-28.289000000000001</v>
      </c>
      <c r="J73" s="3">
        <f t="shared" si="16"/>
        <v>21.710999999999999</v>
      </c>
      <c r="L73" s="1">
        <f t="shared" si="17"/>
        <v>50.001531266552227</v>
      </c>
      <c r="O73" s="1">
        <f t="shared" si="13"/>
        <v>-67.141030000000001</v>
      </c>
      <c r="P73" s="1">
        <f t="shared" si="18"/>
        <v>-10.266819999999999</v>
      </c>
      <c r="Q73" s="1">
        <f t="shared" si="14"/>
        <v>-60.954629999999995</v>
      </c>
      <c r="R73" s="1">
        <f t="shared" si="15"/>
        <v>-28.232079999999996</v>
      </c>
      <c r="X73" s="1">
        <f t="shared" si="19"/>
        <v>-62.262883480619927</v>
      </c>
      <c r="Y73" s="1">
        <f t="shared" si="20"/>
        <v>-32.012089633644578</v>
      </c>
    </row>
    <row r="74" spans="1:25" x14ac:dyDescent="0.25">
      <c r="A74" s="1">
        <v>31.637</v>
      </c>
      <c r="B74" s="3">
        <v>5.4009999999999998</v>
      </c>
      <c r="D74" s="3">
        <v>15.917</v>
      </c>
      <c r="E74" s="1">
        <v>29.146999999999998</v>
      </c>
      <c r="G74" s="3">
        <f t="shared" si="11"/>
        <v>-31.637</v>
      </c>
      <c r="H74" s="1">
        <f t="shared" si="12"/>
        <v>-29.146999999999998</v>
      </c>
      <c r="J74" s="3">
        <f>H74+50</f>
        <v>20.853000000000002</v>
      </c>
      <c r="L74" s="1">
        <f t="shared" si="17"/>
        <v>50.001472178326914</v>
      </c>
      <c r="O74" s="1">
        <f t="shared" si="13"/>
        <v>-68.277540000000002</v>
      </c>
      <c r="P74" s="1">
        <f t="shared" si="18"/>
        <v>-9.659320000000001</v>
      </c>
      <c r="Q74" s="1">
        <f t="shared" si="14"/>
        <v>-62.405780000000007</v>
      </c>
      <c r="R74" s="1">
        <f t="shared" si="15"/>
        <v>-27.729840000000003</v>
      </c>
      <c r="X74" s="1">
        <f t="shared" si="19"/>
        <v>-63.765393970342778</v>
      </c>
      <c r="Y74" s="1">
        <f t="shared" si="20"/>
        <v>-31.491681284749902</v>
      </c>
    </row>
    <row r="75" spans="1:25" x14ac:dyDescent="0.25">
      <c r="A75" s="1">
        <v>32.511000000000003</v>
      </c>
      <c r="B75" s="3">
        <v>5.3819999999999997</v>
      </c>
      <c r="D75" s="3">
        <v>15.305</v>
      </c>
      <c r="E75" s="1">
        <v>29.998000000000001</v>
      </c>
      <c r="G75" s="3">
        <f t="shared" si="11"/>
        <v>-32.511000000000003</v>
      </c>
      <c r="H75" s="1">
        <f t="shared" si="12"/>
        <v>-29.998000000000001</v>
      </c>
      <c r="J75" s="3">
        <f t="shared" ref="J75:J90" si="21">H75+50</f>
        <v>20.001999999999999</v>
      </c>
      <c r="L75" s="1">
        <f t="shared" si="17"/>
        <v>50.001142546945864</v>
      </c>
      <c r="O75" s="1">
        <f t="shared" si="13"/>
        <v>-69.408440000000013</v>
      </c>
      <c r="P75" s="1">
        <f t="shared" si="18"/>
        <v>-9.0367599999999992</v>
      </c>
      <c r="Q75" s="1">
        <f t="shared" si="14"/>
        <v>-63.852840000000008</v>
      </c>
      <c r="R75" s="1">
        <f t="shared" si="15"/>
        <v>-27.20684</v>
      </c>
      <c r="X75" s="1">
        <f t="shared" si="19"/>
        <v>-65.263092406776877</v>
      </c>
      <c r="Y75" s="1">
        <f t="shared" si="20"/>
        <v>-30.94999216751604</v>
      </c>
    </row>
    <row r="76" spans="1:25" x14ac:dyDescent="0.25">
      <c r="A76" s="1">
        <v>33.390999999999998</v>
      </c>
      <c r="B76" s="3">
        <v>5.3739999999999997</v>
      </c>
      <c r="D76" s="3">
        <v>14.673</v>
      </c>
      <c r="E76" s="1">
        <v>30.843</v>
      </c>
      <c r="G76" s="3">
        <f t="shared" si="11"/>
        <v>-33.390999999999998</v>
      </c>
      <c r="H76" s="1">
        <f t="shared" si="12"/>
        <v>-30.843</v>
      </c>
      <c r="J76" s="3">
        <f t="shared" si="21"/>
        <v>19.157</v>
      </c>
      <c r="L76" s="1">
        <f t="shared" si="17"/>
        <v>50.001191835795275</v>
      </c>
      <c r="O76" s="1">
        <f t="shared" si="13"/>
        <v>-70.534580000000005</v>
      </c>
      <c r="P76" s="1">
        <f t="shared" si="18"/>
        <v>-8.3984100000000019</v>
      </c>
      <c r="Q76" s="1">
        <f t="shared" si="14"/>
        <v>-65.297039999999996</v>
      </c>
      <c r="R76" s="1">
        <f t="shared" si="15"/>
        <v>-26.662730000000003</v>
      </c>
      <c r="X76" s="1">
        <f t="shared" si="19"/>
        <v>-66.760781858154019</v>
      </c>
      <c r="Y76" s="1">
        <f t="shared" si="20"/>
        <v>-30.385290915913647</v>
      </c>
    </row>
    <row r="77" spans="1:25" x14ac:dyDescent="0.25">
      <c r="A77" s="1">
        <v>34.276000000000003</v>
      </c>
      <c r="B77" s="3">
        <v>5.3780000000000001</v>
      </c>
      <c r="D77" s="3">
        <v>14.021000000000001</v>
      </c>
      <c r="E77" s="1">
        <v>31.68</v>
      </c>
      <c r="G77" s="3">
        <f t="shared" si="11"/>
        <v>-34.276000000000003</v>
      </c>
      <c r="H77" s="1">
        <f t="shared" si="12"/>
        <v>-31.68</v>
      </c>
      <c r="J77" s="3">
        <f t="shared" si="21"/>
        <v>18.32</v>
      </c>
      <c r="L77" s="1">
        <f t="shared" si="17"/>
        <v>50.000955720865974</v>
      </c>
      <c r="O77" s="1">
        <f t="shared" si="13"/>
        <v>-71.654110000000003</v>
      </c>
      <c r="P77" s="1">
        <f t="shared" si="18"/>
        <v>-7.7440000000000007</v>
      </c>
      <c r="Q77" s="1">
        <f t="shared" si="14"/>
        <v>-66.736150000000009</v>
      </c>
      <c r="R77" s="1">
        <f t="shared" si="15"/>
        <v>-26.096860000000003</v>
      </c>
      <c r="X77" s="1">
        <f t="shared" si="19"/>
        <v>-68.247156719866524</v>
      </c>
      <c r="Y77" s="1">
        <f t="shared" si="20"/>
        <v>-29.800487774563514</v>
      </c>
    </row>
    <row r="78" spans="1:25" x14ac:dyDescent="0.25">
      <c r="A78" s="1">
        <v>35.167999999999999</v>
      </c>
      <c r="B78" s="3">
        <v>5.3929999999999998</v>
      </c>
      <c r="D78" s="3">
        <v>13.348000000000001</v>
      </c>
      <c r="E78" s="1">
        <v>32.51</v>
      </c>
      <c r="G78" s="3">
        <f t="shared" si="11"/>
        <v>-35.167999999999999</v>
      </c>
      <c r="H78" s="1">
        <f t="shared" si="12"/>
        <v>-32.51</v>
      </c>
      <c r="J78" s="3">
        <f t="shared" si="21"/>
        <v>17.490000000000002</v>
      </c>
      <c r="L78" s="1">
        <f t="shared" si="17"/>
        <v>50.001396630494234</v>
      </c>
      <c r="O78" s="1">
        <f t="shared" si="13"/>
        <v>-72.76982000000001</v>
      </c>
      <c r="P78" s="1">
        <f t="shared" si="18"/>
        <v>-7.0745900000000024</v>
      </c>
      <c r="Q78" s="1">
        <f t="shared" si="14"/>
        <v>-68.172960000000003</v>
      </c>
      <c r="R78" s="1">
        <f t="shared" si="15"/>
        <v>-25.510670000000001</v>
      </c>
      <c r="X78" s="1">
        <f t="shared" si="19"/>
        <v>-69.740233699855153</v>
      </c>
      <c r="Y78" s="1">
        <f t="shared" si="20"/>
        <v>-29.19084026097195</v>
      </c>
    </row>
    <row r="79" spans="1:25" x14ac:dyDescent="0.25">
      <c r="A79" s="1">
        <v>36.064999999999998</v>
      </c>
      <c r="B79" s="3">
        <v>5.4210000000000003</v>
      </c>
      <c r="D79" s="3">
        <v>12.654</v>
      </c>
      <c r="E79" s="1">
        <v>33.331000000000003</v>
      </c>
      <c r="G79" s="3">
        <f t="shared" si="11"/>
        <v>-36.064999999999998</v>
      </c>
      <c r="H79" s="1">
        <f t="shared" si="12"/>
        <v>-33.331000000000003</v>
      </c>
      <c r="J79" s="3">
        <f t="shared" si="21"/>
        <v>16.668999999999997</v>
      </c>
      <c r="L79" s="1">
        <f>((G79-D79)^2+(B79-J79)^2)^0.5</f>
        <v>50.000584646581878</v>
      </c>
      <c r="O79" s="1">
        <f t="shared" si="13"/>
        <v>-73.878129999999999</v>
      </c>
      <c r="P79" s="1">
        <f t="shared" si="18"/>
        <v>-6.3880599999999976</v>
      </c>
      <c r="Q79" s="1">
        <f t="shared" si="14"/>
        <v>-69.603889999999993</v>
      </c>
      <c r="R79" s="1">
        <f t="shared" si="15"/>
        <v>-24.901279999999996</v>
      </c>
      <c r="X79" s="1">
        <f t="shared" si="19"/>
        <v>-71.219046091445236</v>
      </c>
      <c r="Y79" s="1">
        <f t="shared" si="20"/>
        <v>-28.560688531479819</v>
      </c>
    </row>
    <row r="80" spans="1:25" x14ac:dyDescent="0.25">
      <c r="A80" s="1">
        <v>36.968000000000004</v>
      </c>
      <c r="B80" s="3">
        <v>5.4610000000000003</v>
      </c>
      <c r="D80" s="3">
        <v>11.94</v>
      </c>
      <c r="E80" s="1">
        <v>34.143000000000001</v>
      </c>
      <c r="G80" s="3">
        <f t="shared" si="11"/>
        <v>-36.968000000000004</v>
      </c>
      <c r="H80" s="1">
        <f t="shared" si="12"/>
        <v>-34.143000000000001</v>
      </c>
      <c r="J80" s="3">
        <f t="shared" si="21"/>
        <v>15.856999999999999</v>
      </c>
      <c r="L80" s="1">
        <f t="shared" si="17"/>
        <v>50.000692795200344</v>
      </c>
      <c r="O80" s="1">
        <f t="shared" si="13"/>
        <v>-74.981560000000002</v>
      </c>
      <c r="P80" s="1">
        <f t="shared" si="18"/>
        <v>-5.6863199999999994</v>
      </c>
      <c r="Q80" s="1">
        <f t="shared" si="14"/>
        <v>-71.031080000000003</v>
      </c>
      <c r="R80" s="1">
        <f t="shared" si="15"/>
        <v>-24.271360000000001</v>
      </c>
      <c r="X80" s="1">
        <f t="shared" si="19"/>
        <v>-72.692582550898052</v>
      </c>
      <c r="Y80" s="1">
        <f t="shared" si="20"/>
        <v>-27.909959905644929</v>
      </c>
    </row>
    <row r="81" spans="1:25" x14ac:dyDescent="0.25">
      <c r="A81" s="1">
        <v>37.878</v>
      </c>
      <c r="B81" s="3">
        <v>5.5129999999999999</v>
      </c>
      <c r="D81" s="3">
        <v>11.205</v>
      </c>
      <c r="E81" s="1">
        <v>34.945999999999998</v>
      </c>
      <c r="G81" s="3">
        <f t="shared" si="11"/>
        <v>-37.878</v>
      </c>
      <c r="H81" s="1">
        <f t="shared" si="12"/>
        <v>-34.945999999999998</v>
      </c>
      <c r="J81" s="3">
        <f t="shared" si="21"/>
        <v>15.054000000000002</v>
      </c>
      <c r="L81" s="1">
        <f t="shared" si="17"/>
        <v>50.001715670564742</v>
      </c>
      <c r="O81" s="1">
        <f t="shared" si="13"/>
        <v>-76.081109999999995</v>
      </c>
      <c r="P81" s="1">
        <f t="shared" si="18"/>
        <v>-4.9693700000000014</v>
      </c>
      <c r="Q81" s="1">
        <f t="shared" si="14"/>
        <v>-72.45553000000001</v>
      </c>
      <c r="R81" s="1">
        <f t="shared" si="15"/>
        <v>-23.620910000000002</v>
      </c>
      <c r="X81" s="1">
        <f t="shared" si="19"/>
        <v>-74.171889330635125</v>
      </c>
      <c r="Y81" s="1">
        <f t="shared" si="20"/>
        <v>-27.233957280086688</v>
      </c>
    </row>
    <row r="82" spans="1:25" x14ac:dyDescent="0.25">
      <c r="A82" s="1">
        <v>38.792999999999999</v>
      </c>
      <c r="B82" s="3">
        <v>5.5780000000000003</v>
      </c>
      <c r="D82" s="3">
        <v>10.448</v>
      </c>
      <c r="E82" s="1">
        <v>35.738999999999997</v>
      </c>
      <c r="G82" s="3">
        <f t="shared" si="11"/>
        <v>-38.792999999999999</v>
      </c>
      <c r="H82" s="1">
        <f t="shared" si="12"/>
        <v>-35.738999999999997</v>
      </c>
      <c r="J82" s="3">
        <f t="shared" si="21"/>
        <v>14.261000000000003</v>
      </c>
      <c r="L82" s="1">
        <f t="shared" si="17"/>
        <v>50.000705695019946</v>
      </c>
      <c r="O82" s="1">
        <f t="shared" si="13"/>
        <v>-77.172409999999999</v>
      </c>
      <c r="P82" s="1">
        <f t="shared" si="18"/>
        <v>-4.2360300000000031</v>
      </c>
      <c r="Q82" s="1">
        <f t="shared" si="14"/>
        <v>-73.872870000000006</v>
      </c>
      <c r="R82" s="1">
        <f t="shared" si="15"/>
        <v>-22.947610000000005</v>
      </c>
      <c r="X82" s="1">
        <f t="shared" si="19"/>
        <v>-75.636191065515206</v>
      </c>
      <c r="Y82" s="1">
        <f t="shared" si="20"/>
        <v>-26.53797193438912</v>
      </c>
    </row>
    <row r="83" spans="1:25" x14ac:dyDescent="0.25">
      <c r="A83" s="1">
        <v>39.713999999999999</v>
      </c>
      <c r="B83" s="3">
        <v>5.6559999999999997</v>
      </c>
      <c r="D83" s="3">
        <v>9.6709999999999994</v>
      </c>
      <c r="E83" s="1">
        <v>36.521000000000001</v>
      </c>
      <c r="G83" s="3">
        <f t="shared" si="11"/>
        <v>-39.713999999999999</v>
      </c>
      <c r="H83" s="1">
        <f t="shared" si="12"/>
        <v>-36.521000000000001</v>
      </c>
      <c r="J83" s="3">
        <f t="shared" si="21"/>
        <v>13.478999999999999</v>
      </c>
      <c r="L83" s="1">
        <f t="shared" si="17"/>
        <v>50.000775533985468</v>
      </c>
      <c r="O83" s="1">
        <f t="shared" si="13"/>
        <v>-78.258769999999998</v>
      </c>
      <c r="P83" s="1">
        <f t="shared" si="18"/>
        <v>-3.4872699999999996</v>
      </c>
      <c r="Q83" s="1">
        <f t="shared" si="14"/>
        <v>-75.286029999999997</v>
      </c>
      <c r="R83" s="1">
        <f t="shared" si="15"/>
        <v>-22.25357</v>
      </c>
      <c r="X83" s="1">
        <f t="shared" si="19"/>
        <v>-77.100654111378006</v>
      </c>
      <c r="Y83" s="1">
        <f t="shared" si="20"/>
        <v>-25.818277468279206</v>
      </c>
    </row>
    <row r="84" spans="1:25" x14ac:dyDescent="0.25">
      <c r="A84" s="1">
        <v>40.642000000000003</v>
      </c>
      <c r="B84" s="3">
        <v>5.7480000000000002</v>
      </c>
      <c r="D84" s="3">
        <v>8.8719999999999999</v>
      </c>
      <c r="E84" s="1">
        <v>37.292999999999999</v>
      </c>
      <c r="G84" s="3">
        <f t="shared" si="11"/>
        <v>-40.642000000000003</v>
      </c>
      <c r="H84" s="1">
        <f t="shared" si="12"/>
        <v>-37.292999999999999</v>
      </c>
      <c r="J84" s="3">
        <f t="shared" si="21"/>
        <v>12.707000000000001</v>
      </c>
      <c r="L84" s="1">
        <f t="shared" si="17"/>
        <v>50.000638765919788</v>
      </c>
      <c r="O84" s="1">
        <f t="shared" si="13"/>
        <v>-79.340519999999998</v>
      </c>
      <c r="P84" s="1">
        <f t="shared" si="18"/>
        <v>-2.7204500000000005</v>
      </c>
      <c r="Q84" s="1">
        <f t="shared" si="14"/>
        <v>-76.696100000000001</v>
      </c>
      <c r="R84" s="1">
        <f t="shared" si="15"/>
        <v>-21.535770000000003</v>
      </c>
      <c r="X84" s="1">
        <f t="shared" si="19"/>
        <v>-78.555867119940601</v>
      </c>
      <c r="Y84" s="1">
        <f t="shared" si="20"/>
        <v>-25.077135027724175</v>
      </c>
    </row>
    <row r="85" spans="1:25" x14ac:dyDescent="0.25">
      <c r="A85" s="1">
        <v>41.576999999999998</v>
      </c>
      <c r="B85" s="3">
        <v>5.8529999999999998</v>
      </c>
      <c r="D85" s="3">
        <v>8.0510000000000002</v>
      </c>
      <c r="E85" s="1">
        <v>38.052999999999997</v>
      </c>
      <c r="G85" s="3">
        <f t="shared" si="11"/>
        <v>-41.576999999999998</v>
      </c>
      <c r="H85" s="1">
        <f t="shared" si="12"/>
        <v>-38.052999999999997</v>
      </c>
      <c r="J85" s="3">
        <f t="shared" si="21"/>
        <v>11.947000000000003</v>
      </c>
      <c r="L85" s="1">
        <f t="shared" si="17"/>
        <v>50.000752194342041</v>
      </c>
      <c r="O85" s="1">
        <f t="shared" si="13"/>
        <v>-80.417479999999998</v>
      </c>
      <c r="P85" s="1">
        <f t="shared" si="18"/>
        <v>-1.9389400000000028</v>
      </c>
      <c r="Q85" s="1">
        <f t="shared" si="14"/>
        <v>-78.101759999999999</v>
      </c>
      <c r="R85" s="1">
        <f t="shared" si="15"/>
        <v>-20.797580000000004</v>
      </c>
      <c r="X85" s="1">
        <f t="shared" si="19"/>
        <v>-80.007108633118946</v>
      </c>
      <c r="Y85" s="1">
        <f t="shared" si="20"/>
        <v>-24.314630836463952</v>
      </c>
    </row>
    <row r="86" spans="1:25" x14ac:dyDescent="0.25">
      <c r="A86" s="1">
        <v>42.518000000000001</v>
      </c>
      <c r="B86" s="3">
        <v>5.9710000000000001</v>
      </c>
      <c r="D86" s="3">
        <v>7.2089999999999996</v>
      </c>
      <c r="E86" s="1">
        <v>38.801000000000002</v>
      </c>
      <c r="G86" s="3">
        <f t="shared" si="11"/>
        <v>-42.518000000000001</v>
      </c>
      <c r="H86" s="1">
        <f t="shared" si="12"/>
        <v>-38.801000000000002</v>
      </c>
      <c r="J86" s="3">
        <f t="shared" si="21"/>
        <v>11.198999999999998</v>
      </c>
      <c r="L86" s="1">
        <f t="shared" si="17"/>
        <v>50.001065118655227</v>
      </c>
      <c r="O86" s="1">
        <f t="shared" si="13"/>
        <v>-81.488650000000007</v>
      </c>
      <c r="P86" s="1">
        <f t="shared" si="18"/>
        <v>-1.142739999999999</v>
      </c>
      <c r="Q86" s="1">
        <f t="shared" si="14"/>
        <v>-79.502010000000013</v>
      </c>
      <c r="R86" s="1">
        <f t="shared" si="15"/>
        <v>-20.039000000000001</v>
      </c>
      <c r="X86" s="1">
        <f t="shared" si="19"/>
        <v>-81.461768429761577</v>
      </c>
      <c r="Y86" s="1">
        <f t="shared" si="20"/>
        <v>-23.526025508507004</v>
      </c>
    </row>
    <row r="87" spans="1:25" x14ac:dyDescent="0.25">
      <c r="A87" s="1">
        <v>43.466000000000001</v>
      </c>
      <c r="B87" s="3">
        <v>6.1050000000000004</v>
      </c>
      <c r="D87" s="3">
        <v>6.3440000000000003</v>
      </c>
      <c r="E87" s="1">
        <v>39.536999999999999</v>
      </c>
      <c r="G87" s="3">
        <f t="shared" si="11"/>
        <v>-43.466000000000001</v>
      </c>
      <c r="H87" s="1">
        <f t="shared" si="12"/>
        <v>-39.536999999999999</v>
      </c>
      <c r="J87" s="3">
        <f t="shared" si="21"/>
        <v>10.463000000000001</v>
      </c>
      <c r="L87" s="1">
        <f t="shared" si="17"/>
        <v>50.000282639201153</v>
      </c>
      <c r="O87" s="1">
        <f t="shared" si="13"/>
        <v>-82.554420000000007</v>
      </c>
      <c r="P87" s="1">
        <f t="shared" si="18"/>
        <v>-0.32642000000000015</v>
      </c>
      <c r="Q87" s="1">
        <f t="shared" si="14"/>
        <v>-80.898380000000003</v>
      </c>
      <c r="R87" s="1">
        <f t="shared" si="15"/>
        <v>-19.25422</v>
      </c>
      <c r="X87" s="1">
        <f t="shared" si="19"/>
        <v>-82.896469296890189</v>
      </c>
      <c r="Y87" s="1">
        <f t="shared" si="20"/>
        <v>-22.71942405772198</v>
      </c>
    </row>
    <row r="88" spans="1:25" x14ac:dyDescent="0.25">
      <c r="A88" s="1">
        <v>44.421999999999997</v>
      </c>
      <c r="B88" s="3">
        <v>6.2519999999999998</v>
      </c>
      <c r="D88" s="3">
        <v>5.4569999999999999</v>
      </c>
      <c r="E88" s="1">
        <v>40.259</v>
      </c>
      <c r="G88" s="3">
        <f t="shared" si="11"/>
        <v>-44.421999999999997</v>
      </c>
      <c r="H88" s="1">
        <f t="shared" si="12"/>
        <v>-40.259</v>
      </c>
      <c r="J88" s="3">
        <f t="shared" si="21"/>
        <v>9.7409999999999997</v>
      </c>
      <c r="L88" s="1">
        <f t="shared" si="17"/>
        <v>50.000877612297963</v>
      </c>
      <c r="O88" s="1">
        <f t="shared" si="13"/>
        <v>-83.617069999999998</v>
      </c>
      <c r="P88" s="1">
        <f t="shared" si="18"/>
        <v>0.50294999999999979</v>
      </c>
      <c r="Q88" s="1">
        <f t="shared" si="14"/>
        <v>-82.291249999999991</v>
      </c>
      <c r="R88" s="1">
        <f t="shared" si="15"/>
        <v>-18.451069999999998</v>
      </c>
      <c r="X88" s="1">
        <f t="shared" si="19"/>
        <v>-84.337037095467622</v>
      </c>
      <c r="Y88" s="1">
        <f t="shared" si="20"/>
        <v>-21.888329833067335</v>
      </c>
    </row>
    <row r="89" spans="1:25" x14ac:dyDescent="0.25">
      <c r="A89" s="1">
        <v>45.386000000000003</v>
      </c>
      <c r="B89" s="3">
        <v>6.4139999999999997</v>
      </c>
      <c r="D89" s="3">
        <v>4.5460000000000003</v>
      </c>
      <c r="E89" s="1">
        <v>40.968000000000004</v>
      </c>
      <c r="G89" s="3">
        <f t="shared" si="11"/>
        <v>-45.386000000000003</v>
      </c>
      <c r="H89" s="1">
        <f t="shared" si="12"/>
        <v>-40.968000000000004</v>
      </c>
      <c r="J89" s="3">
        <f t="shared" si="21"/>
        <v>9.0319999999999965</v>
      </c>
      <c r="L89" s="1">
        <f t="shared" si="17"/>
        <v>50.000585476572176</v>
      </c>
      <c r="O89" s="1">
        <f t="shared" si="13"/>
        <v>-84.675200000000004</v>
      </c>
      <c r="P89" s="1">
        <f t="shared" si="18"/>
        <v>1.3498600000000023</v>
      </c>
      <c r="Q89" s="1">
        <f t="shared" si="14"/>
        <v>-83.680360000000007</v>
      </c>
      <c r="R89" s="1">
        <f t="shared" si="15"/>
        <v>-17.624299999999998</v>
      </c>
      <c r="X89" s="1">
        <f t="shared" si="19"/>
        <v>-85.772146198579875</v>
      </c>
      <c r="Y89" s="1">
        <f t="shared" si="20"/>
        <v>-21.033761907608113</v>
      </c>
    </row>
    <row r="90" spans="1:25" x14ac:dyDescent="0.25">
      <c r="A90" s="1">
        <v>46.357999999999997</v>
      </c>
      <c r="B90" s="3">
        <v>6.5919999999999996</v>
      </c>
      <c r="D90" s="3">
        <v>3.6120000000000001</v>
      </c>
      <c r="E90" s="1">
        <v>41.661999999999999</v>
      </c>
      <c r="G90" s="3">
        <f t="shared" si="11"/>
        <v>-46.357999999999997</v>
      </c>
      <c r="H90" s="1">
        <f t="shared" si="12"/>
        <v>-41.661999999999999</v>
      </c>
      <c r="J90" s="3">
        <f t="shared" si="21"/>
        <v>8.338000000000001</v>
      </c>
      <c r="L90" s="1">
        <f t="shared" si="17"/>
        <v>50.00049415755808</v>
      </c>
      <c r="O90" s="1">
        <f t="shared" si="13"/>
        <v>-85.72954</v>
      </c>
      <c r="P90" s="1">
        <f t="shared" si="18"/>
        <v>2.214459999999999</v>
      </c>
      <c r="Q90" s="1">
        <f t="shared" si="14"/>
        <v>-85.066059999999993</v>
      </c>
      <c r="R90" s="1">
        <f t="shared" si="15"/>
        <v>-16.774140000000003</v>
      </c>
    </row>
  </sheetData>
  <pageMargins left="0.94488188976377963" right="0.47244094488188981" top="1.3779527559055118" bottom="0.6692913385826772" header="0.31496062992125984" footer="0.31496062992125984"/>
  <pageSetup paperSize="9" orientation="portrait" r:id="rId1"/>
  <headerFooter alignWithMargins="0">
    <oddHeader>&amp;L&amp;"V-ZUG Form,Bold"&amp;6
&amp;11V-ZUG AG&amp;R&amp;"EHP Symbols,Regular"&amp;46 1</oddHeader>
    <oddFooter>&amp;L&amp;"V-ZUG Form,Light"&amp;5&amp;F&amp;R&amp;"V-ZUG Text,Standard"&amp;11&amp;P/&amp;N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AE90"/>
  <sheetViews>
    <sheetView workbookViewId="0">
      <selection sqref="A1:XFD1048576"/>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2" width="11.42578125" style="1"/>
    <col min="13" max="14" width="13.7109375" style="1" bestFit="1" customWidth="1"/>
    <col min="15" max="26" width="11.42578125" style="1"/>
    <col min="27" max="28" width="11.42578125" style="3"/>
    <col min="29" max="30" width="11.42578125" style="1"/>
    <col min="31" max="31" width="15.85546875" style="1" customWidth="1"/>
    <col min="32" max="16384" width="11.42578125" style="1"/>
  </cols>
  <sheetData>
    <row r="1" spans="1:31" x14ac:dyDescent="0.25">
      <c r="A1" s="1" t="s">
        <v>0</v>
      </c>
      <c r="B1" s="3" t="s">
        <v>1</v>
      </c>
      <c r="D1" s="3" t="s">
        <v>2</v>
      </c>
      <c r="E1" s="1" t="s">
        <v>3</v>
      </c>
      <c r="G1" s="3" t="s">
        <v>0</v>
      </c>
      <c r="H1" s="1" t="s">
        <v>4</v>
      </c>
      <c r="J1" s="3" t="s">
        <v>5</v>
      </c>
      <c r="L1" s="1" t="s">
        <v>6</v>
      </c>
      <c r="O1" s="1" t="s">
        <v>61</v>
      </c>
      <c r="P1" s="1" t="s">
        <v>176</v>
      </c>
      <c r="Q1" s="1" t="s">
        <v>62</v>
      </c>
      <c r="R1" s="1" t="s">
        <v>63</v>
      </c>
      <c r="T1" s="1" t="s">
        <v>64</v>
      </c>
      <c r="W1" s="1" t="s">
        <v>65</v>
      </c>
      <c r="X1" s="1" t="s">
        <v>66</v>
      </c>
      <c r="Y1" s="1" t="s">
        <v>67</v>
      </c>
    </row>
    <row r="2" spans="1:31" x14ac:dyDescent="0.25">
      <c r="A2" s="1">
        <v>0</v>
      </c>
      <c r="B2" s="3">
        <v>0</v>
      </c>
      <c r="D2" s="3">
        <v>0</v>
      </c>
      <c r="E2" s="1">
        <v>0</v>
      </c>
      <c r="G2" s="3">
        <f>A2</f>
        <v>0</v>
      </c>
      <c r="H2" s="1">
        <f>E2</f>
        <v>0</v>
      </c>
      <c r="J2" s="3">
        <f>H2+50</f>
        <v>50</v>
      </c>
      <c r="L2" s="1">
        <f>((G2-D2)^2+(B2-J2)^2)^0.5</f>
        <v>50</v>
      </c>
      <c r="O2" s="1">
        <f t="shared" ref="O2:O33" si="0">G2+$N$15*(J2-B2)+$N$17*(G2-D2)</f>
        <v>3</v>
      </c>
      <c r="P2" s="1">
        <f>B2+$N$15*(G2-D2)+$N$17*(B2-J2)</f>
        <v>-39.5</v>
      </c>
      <c r="Q2" s="1">
        <f t="shared" ref="Q2:Q33" si="1">G2+$N$20*(J2-B2)+$N$22*(G2-D2)</f>
        <v>22</v>
      </c>
      <c r="R2" s="1">
        <f t="shared" ref="R2:R33" si="2">B2+$N$20*(G2-D2)+$N$22*(B2-J2)</f>
        <v>-39.5</v>
      </c>
      <c r="T2" s="1">
        <f>MIN(Y2:Y89)</f>
        <v>-39.843311548809595</v>
      </c>
      <c r="X2" s="1">
        <f>Q2+(R2-R3)*$N$25/((R3-R2)^2+(Q3-Q2)^2)^0.5</f>
        <v>19.082676082939457</v>
      </c>
      <c r="Y2" s="1">
        <f>R2+(Q3-Q2)*$N$25/((R3-R2)^2+(Q3-Q2)^2)^0.5</f>
        <v>-36.763355857451224</v>
      </c>
      <c r="AA2" s="3" t="s">
        <v>112</v>
      </c>
      <c r="AB2" s="3" t="s">
        <v>113</v>
      </c>
    </row>
    <row r="3" spans="1:31" x14ac:dyDescent="0.25">
      <c r="A3" s="1">
        <v>0.89600000000000002</v>
      </c>
      <c r="B3" s="3">
        <v>0.59399999999999997</v>
      </c>
      <c r="D3" s="3">
        <v>1.7689999999999999</v>
      </c>
      <c r="E3" s="1">
        <v>0.58599999999999997</v>
      </c>
      <c r="G3" s="3">
        <f t="shared" ref="G3:G30" si="3">A3</f>
        <v>0.89600000000000002</v>
      </c>
      <c r="H3" s="1">
        <f t="shared" ref="H3:H39" si="4">E3</f>
        <v>0.58599999999999997</v>
      </c>
      <c r="J3" s="3">
        <f t="shared" ref="J3:J66" si="5">H3+50</f>
        <v>50.585999999999999</v>
      </c>
      <c r="L3" s="1">
        <f t="shared" ref="L3:L66" si="6">((G3-D3)^2+(B3-J3)^2)^0.5</f>
        <v>49.999621928570619</v>
      </c>
      <c r="O3" s="1">
        <f t="shared" si="0"/>
        <v>3.2058499999999994</v>
      </c>
      <c r="P3" s="1">
        <f t="shared" ref="P3:P66" si="7">B3+$N$15*(G3-D3)+$N$17*(B3-J3)</f>
        <v>-38.952059999999996</v>
      </c>
      <c r="Q3" s="1">
        <f t="shared" si="1"/>
        <v>22.202809999999999</v>
      </c>
      <c r="R3" s="1">
        <f t="shared" si="2"/>
        <v>-39.283799999999999</v>
      </c>
      <c r="U3" s="1">
        <f>MATCH(MIN(R2:R90),R2:R90,0)</f>
        <v>1</v>
      </c>
      <c r="X3" s="1">
        <f t="shared" ref="X3:X66" si="8">Q3+(R3-R4)*$N$25/((R4-R3)^2+(Q4-Q3)^2)^0.5</f>
        <v>18.587611288929697</v>
      </c>
      <c r="Y3" s="1">
        <f t="shared" ref="Y3:Y66" si="9">R3+(Q4-Q3)*$N$25/((R4-R3)^2+(Q4-Q3)^2)^0.5</f>
        <v>-37.57197691349964</v>
      </c>
      <c r="AA3" s="3">
        <v>-97.01</v>
      </c>
      <c r="AB3" s="3">
        <v>-110.47</v>
      </c>
      <c r="AC3" s="1">
        <f>(AB3-$Y$89)^2</f>
        <v>7998.8406841190099</v>
      </c>
    </row>
    <row r="4" spans="1:31" x14ac:dyDescent="0.25">
      <c r="A4" s="1">
        <v>1.7270000000000001</v>
      </c>
      <c r="B4" s="3">
        <v>1.24</v>
      </c>
      <c r="D4" s="3">
        <v>3.472</v>
      </c>
      <c r="E4" s="1">
        <v>1.21</v>
      </c>
      <c r="G4" s="3">
        <f t="shared" si="3"/>
        <v>1.7270000000000001</v>
      </c>
      <c r="H4" s="1">
        <f t="shared" si="4"/>
        <v>1.21</v>
      </c>
      <c r="J4" s="3">
        <f t="shared" si="5"/>
        <v>51.21</v>
      </c>
      <c r="L4" s="1">
        <f t="shared" si="6"/>
        <v>50.000459247890916</v>
      </c>
      <c r="O4" s="1">
        <f t="shared" si="0"/>
        <v>3.3466500000000003</v>
      </c>
      <c r="P4" s="1">
        <f t="shared" si="7"/>
        <v>-38.341000000000001</v>
      </c>
      <c r="Q4" s="1">
        <f t="shared" si="1"/>
        <v>22.335249999999998</v>
      </c>
      <c r="R4" s="1">
        <f t="shared" si="2"/>
        <v>-39.004100000000001</v>
      </c>
      <c r="X4" s="1">
        <f t="shared" si="8"/>
        <v>18.377264715193387</v>
      </c>
      <c r="Y4" s="1">
        <f t="shared" si="9"/>
        <v>-38.425867792963466</v>
      </c>
      <c r="AA4" s="3">
        <v>-97.01</v>
      </c>
      <c r="AB4" s="3">
        <v>-101.88</v>
      </c>
      <c r="AC4" s="1">
        <f t="shared" ref="AC4:AC52" si="10">(AB4-$Y$89)^2</f>
        <v>6536.1142136917169</v>
      </c>
      <c r="AE4" s="1" t="s">
        <v>117</v>
      </c>
    </row>
    <row r="5" spans="1:31" x14ac:dyDescent="0.25">
      <c r="A5" s="1">
        <v>2.4820000000000002</v>
      </c>
      <c r="B5" s="3">
        <v>1.9279999999999999</v>
      </c>
      <c r="D5" s="3">
        <v>5.0990000000000002</v>
      </c>
      <c r="E5" s="1">
        <v>1.859</v>
      </c>
      <c r="G5" s="3">
        <f t="shared" si="3"/>
        <v>2.4820000000000002</v>
      </c>
      <c r="H5" s="1">
        <f t="shared" si="4"/>
        <v>1.859</v>
      </c>
      <c r="J5" s="3">
        <f t="shared" si="5"/>
        <v>51.859000000000002</v>
      </c>
      <c r="L5" s="1">
        <f t="shared" si="6"/>
        <v>49.999534497833082</v>
      </c>
      <c r="O5" s="1">
        <f t="shared" si="0"/>
        <v>3.4104299999999999</v>
      </c>
      <c r="P5" s="1">
        <f t="shared" si="7"/>
        <v>-37.674510000000005</v>
      </c>
      <c r="Q5" s="1">
        <f t="shared" si="1"/>
        <v>22.384210000000003</v>
      </c>
      <c r="R5" s="1">
        <f t="shared" si="2"/>
        <v>-38.668970000000009</v>
      </c>
      <c r="U5" s="1">
        <f>INDEX(Q3:Q7,3,1)</f>
        <v>22.384210000000003</v>
      </c>
      <c r="X5" s="1">
        <f t="shared" si="8"/>
        <v>18.404005526607946</v>
      </c>
      <c r="Y5" s="1">
        <f t="shared" si="9"/>
        <v>-39.066427356190424</v>
      </c>
      <c r="AA5" s="3">
        <v>-97.01</v>
      </c>
      <c r="AB5" s="3">
        <v>-97.49</v>
      </c>
      <c r="AC5" s="1">
        <f t="shared" si="10"/>
        <v>5845.5563432405161</v>
      </c>
      <c r="AE5" s="1">
        <f>MIN(AC3:AC52)</f>
        <v>0.14155510216668601</v>
      </c>
    </row>
    <row r="6" spans="1:31" x14ac:dyDescent="0.25">
      <c r="A6" s="1">
        <v>3.1560000000000001</v>
      </c>
      <c r="B6" s="3">
        <v>2.6440000000000001</v>
      </c>
      <c r="D6" s="3">
        <v>6.6440000000000001</v>
      </c>
      <c r="E6" s="1">
        <v>2.5219999999999998</v>
      </c>
      <c r="G6" s="3">
        <f t="shared" si="3"/>
        <v>3.1560000000000001</v>
      </c>
      <c r="H6" s="1">
        <f t="shared" si="4"/>
        <v>2.5219999999999998</v>
      </c>
      <c r="J6" s="3">
        <f t="shared" si="5"/>
        <v>52.521999999999998</v>
      </c>
      <c r="L6" s="1">
        <f t="shared" si="6"/>
        <v>49.999810279640059</v>
      </c>
      <c r="O6" s="1">
        <f t="shared" si="0"/>
        <v>3.3931600000000004</v>
      </c>
      <c r="P6" s="1">
        <f t="shared" si="7"/>
        <v>-36.968900000000005</v>
      </c>
      <c r="Q6" s="1">
        <f t="shared" si="1"/>
        <v>22.346799999999998</v>
      </c>
      <c r="R6" s="1">
        <f t="shared" si="2"/>
        <v>-38.294340000000005</v>
      </c>
      <c r="U6" s="1" t="s">
        <v>68</v>
      </c>
      <c r="X6" s="1">
        <f t="shared" si="8"/>
        <v>18.53664787817981</v>
      </c>
      <c r="Y6" s="1">
        <f t="shared" si="9"/>
        <v>-39.512018450408455</v>
      </c>
      <c r="AA6" s="3">
        <v>-97.01</v>
      </c>
      <c r="AB6" s="3">
        <v>-93.3</v>
      </c>
      <c r="AC6" s="1">
        <f t="shared" si="10"/>
        <v>5222.4091680262727</v>
      </c>
    </row>
    <row r="7" spans="1:31" x14ac:dyDescent="0.25">
      <c r="A7" s="1">
        <v>3.7440000000000002</v>
      </c>
      <c r="B7" s="3">
        <v>3.3780000000000001</v>
      </c>
      <c r="D7" s="3">
        <v>8.1020000000000003</v>
      </c>
      <c r="E7" s="1">
        <v>3.1869999999999998</v>
      </c>
      <c r="G7" s="3">
        <f t="shared" si="3"/>
        <v>3.7440000000000002</v>
      </c>
      <c r="H7" s="1">
        <f t="shared" si="4"/>
        <v>3.1869999999999998</v>
      </c>
      <c r="J7" s="3">
        <f t="shared" si="5"/>
        <v>53.186999999999998</v>
      </c>
      <c r="L7" s="1">
        <f t="shared" si="6"/>
        <v>49.999286444908392</v>
      </c>
      <c r="O7" s="1">
        <f t="shared" si="0"/>
        <v>3.2897199999999995</v>
      </c>
      <c r="P7" s="1">
        <f t="shared" si="7"/>
        <v>-36.232590000000002</v>
      </c>
      <c r="Q7" s="1">
        <f t="shared" si="1"/>
        <v>22.217139999999997</v>
      </c>
      <c r="R7" s="1">
        <f t="shared" si="2"/>
        <v>-37.888630000000006</v>
      </c>
      <c r="U7" s="1">
        <f>INDEX(X2:X89,MATCH(MIN(Y2:Y89),Y2:Y89,0))</f>
        <v>18.778284676482876</v>
      </c>
      <c r="X7" s="1">
        <f t="shared" si="8"/>
        <v>18.675112003013719</v>
      </c>
      <c r="Y7" s="1">
        <f t="shared" si="9"/>
        <v>-39.747134148116274</v>
      </c>
      <c r="AA7" s="3">
        <v>-98.78</v>
      </c>
      <c r="AB7" s="3">
        <v>-91.19</v>
      </c>
      <c r="AC7" s="1">
        <f t="shared" si="10"/>
        <v>4921.8977432763786</v>
      </c>
    </row>
    <row r="8" spans="1:31" x14ac:dyDescent="0.25">
      <c r="A8" s="1">
        <v>4.2450000000000001</v>
      </c>
      <c r="B8" s="3">
        <v>4.1159999999999997</v>
      </c>
      <c r="D8" s="3">
        <v>9.4710000000000001</v>
      </c>
      <c r="E8" s="1">
        <v>3.8420000000000001</v>
      </c>
      <c r="G8" s="3">
        <f t="shared" si="3"/>
        <v>4.2450000000000001</v>
      </c>
      <c r="H8" s="1">
        <f t="shared" si="4"/>
        <v>3.8420000000000001</v>
      </c>
      <c r="J8" s="3">
        <f t="shared" si="5"/>
        <v>53.841999999999999</v>
      </c>
      <c r="L8" s="1">
        <f t="shared" si="6"/>
        <v>49.999861519808235</v>
      </c>
      <c r="O8" s="1">
        <f t="shared" si="0"/>
        <v>3.1000199999999998</v>
      </c>
      <c r="P8" s="1">
        <f t="shared" si="7"/>
        <v>-35.481100000000005</v>
      </c>
      <c r="Q8" s="1">
        <f t="shared" si="1"/>
        <v>21.995899999999999</v>
      </c>
      <c r="R8" s="1">
        <f t="shared" si="2"/>
        <v>-37.46698</v>
      </c>
      <c r="X8" s="1">
        <f t="shared" si="8"/>
        <v>18.778284676482876</v>
      </c>
      <c r="Y8" s="1">
        <f t="shared" si="9"/>
        <v>-39.843311548809595</v>
      </c>
      <c r="AA8" s="3">
        <v>-100.86</v>
      </c>
      <c r="AB8" s="3">
        <v>-89.45</v>
      </c>
      <c r="AC8" s="1">
        <f t="shared" si="10"/>
        <v>4680.7816347148555</v>
      </c>
      <c r="AE8" s="1" t="s">
        <v>114</v>
      </c>
    </row>
    <row r="9" spans="1:31" x14ac:dyDescent="0.25">
      <c r="A9" s="1">
        <v>4.657</v>
      </c>
      <c r="B9" s="3">
        <v>4.8479999999999999</v>
      </c>
      <c r="D9" s="3">
        <v>10.75</v>
      </c>
      <c r="E9" s="1">
        <v>4.476</v>
      </c>
      <c r="G9" s="3">
        <f t="shared" si="3"/>
        <v>4.657</v>
      </c>
      <c r="H9" s="1">
        <f t="shared" si="4"/>
        <v>4.476</v>
      </c>
      <c r="J9" s="3">
        <f t="shared" si="5"/>
        <v>54.475999999999999</v>
      </c>
      <c r="L9" s="1">
        <f t="shared" si="6"/>
        <v>50.000630326026887</v>
      </c>
      <c r="O9" s="1">
        <f t="shared" si="0"/>
        <v>2.8212099999999989</v>
      </c>
      <c r="P9" s="1">
        <f t="shared" si="7"/>
        <v>-34.723700000000001</v>
      </c>
      <c r="Q9" s="1">
        <f t="shared" si="1"/>
        <v>21.679850000000002</v>
      </c>
      <c r="R9" s="1">
        <f t="shared" si="2"/>
        <v>-37.03904</v>
      </c>
      <c r="U9" s="1" t="s">
        <v>69</v>
      </c>
      <c r="V9" s="1" t="s">
        <v>37</v>
      </c>
      <c r="X9" s="1">
        <f t="shared" si="8"/>
        <v>18.794308821992637</v>
      </c>
      <c r="Y9" s="1">
        <f t="shared" si="9"/>
        <v>-39.809175756605413</v>
      </c>
      <c r="AA9" s="3">
        <v>-102.93</v>
      </c>
      <c r="AB9" s="3">
        <v>-87.71</v>
      </c>
      <c r="AC9" s="1">
        <f t="shared" si="10"/>
        <v>4445.7207261533304</v>
      </c>
      <c r="AE9" s="1">
        <f>INDEX(AA3:AA52,MATCH(MIN(AC2:AC52),AC3:AC52,0))</f>
        <v>-160.68</v>
      </c>
    </row>
    <row r="10" spans="1:31" ht="15" x14ac:dyDescent="0.25">
      <c r="A10" s="1">
        <v>4.9820000000000002</v>
      </c>
      <c r="B10" s="3">
        <v>5.5650000000000004</v>
      </c>
      <c r="D10" s="3">
        <v>11.941000000000001</v>
      </c>
      <c r="E10" s="1">
        <v>5.0780000000000003</v>
      </c>
      <c r="G10" s="3">
        <f t="shared" si="3"/>
        <v>4.9820000000000002</v>
      </c>
      <c r="H10" s="1">
        <f t="shared" si="4"/>
        <v>5.0780000000000003</v>
      </c>
      <c r="J10" s="3">
        <f t="shared" si="5"/>
        <v>55.078000000000003</v>
      </c>
      <c r="L10" s="1">
        <f t="shared" si="6"/>
        <v>49.999648498764479</v>
      </c>
      <c r="O10" s="1">
        <f t="shared" si="0"/>
        <v>2.4551699999999999</v>
      </c>
      <c r="P10" s="1">
        <f t="shared" si="7"/>
        <v>-33.96781</v>
      </c>
      <c r="Q10" s="1">
        <f t="shared" si="1"/>
        <v>21.270109999999999</v>
      </c>
      <c r="R10" s="1">
        <f t="shared" si="2"/>
        <v>-36.612230000000004</v>
      </c>
      <c r="T10" s="1" t="s">
        <v>70</v>
      </c>
      <c r="U10" s="1">
        <v>872</v>
      </c>
      <c r="V10" s="4">
        <f>Sockelhöhe!B5</f>
        <v>900</v>
      </c>
      <c r="X10" s="1">
        <f t="shared" si="8"/>
        <v>18.713063995097372</v>
      </c>
      <c r="Y10" s="1">
        <f t="shared" si="9"/>
        <v>-39.688187692948901</v>
      </c>
      <c r="AA10" s="3">
        <v>-104.99</v>
      </c>
      <c r="AB10" s="3">
        <v>-85.98</v>
      </c>
      <c r="AC10" s="1">
        <f t="shared" si="10"/>
        <v>4218.0138423536555</v>
      </c>
      <c r="AE10" s="1" t="s">
        <v>115</v>
      </c>
    </row>
    <row r="11" spans="1:31" ht="15" x14ac:dyDescent="0.25">
      <c r="A11" s="1">
        <v>5.2240000000000002</v>
      </c>
      <c r="B11" s="3">
        <v>6.2560000000000002</v>
      </c>
      <c r="D11" s="3">
        <v>13.045999999999999</v>
      </c>
      <c r="E11" s="1">
        <v>5.641</v>
      </c>
      <c r="G11" s="3">
        <f t="shared" si="3"/>
        <v>5.2240000000000002</v>
      </c>
      <c r="H11" s="1">
        <f t="shared" si="4"/>
        <v>5.641</v>
      </c>
      <c r="J11" s="3">
        <f t="shared" si="5"/>
        <v>55.640999999999998</v>
      </c>
      <c r="L11" s="1">
        <f t="shared" si="6"/>
        <v>50.000619086167326</v>
      </c>
      <c r="O11" s="1">
        <f t="shared" si="0"/>
        <v>2.0077200000000017</v>
      </c>
      <c r="P11" s="1">
        <f t="shared" si="7"/>
        <v>-33.227469999999997</v>
      </c>
      <c r="Q11" s="1">
        <f t="shared" si="1"/>
        <v>20.77402</v>
      </c>
      <c r="R11" s="1">
        <f t="shared" si="2"/>
        <v>-36.199829999999999</v>
      </c>
      <c r="T11" s="1" t="s">
        <v>71</v>
      </c>
      <c r="U11" s="1">
        <v>50</v>
      </c>
      <c r="V11" s="4">
        <f>Sockelhöhe!B6</f>
        <v>19</v>
      </c>
      <c r="X11" s="1">
        <f t="shared" si="8"/>
        <v>18.518500144374826</v>
      </c>
      <c r="Y11" s="1">
        <f t="shared" si="9"/>
        <v>-39.503257035803969</v>
      </c>
      <c r="AA11" s="3">
        <v>-107.05</v>
      </c>
      <c r="AB11" s="3">
        <v>-84.26</v>
      </c>
      <c r="AC11" s="1">
        <f t="shared" si="10"/>
        <v>3997.5571833158278</v>
      </c>
      <c r="AE11" s="1">
        <f>INDEX(AB3:AB52,MATCH(MIN(AC2:AC52),AC3:AC52,0))</f>
        <v>-21.41</v>
      </c>
    </row>
    <row r="12" spans="1:31" ht="15" x14ac:dyDescent="0.25">
      <c r="A12" s="1">
        <v>5.3869999999999996</v>
      </c>
      <c r="B12" s="3">
        <v>6.9160000000000004</v>
      </c>
      <c r="D12" s="3">
        <v>14.069000000000001</v>
      </c>
      <c r="E12" s="1">
        <v>6.1559999999999997</v>
      </c>
      <c r="G12" s="3">
        <f t="shared" si="3"/>
        <v>5.3869999999999996</v>
      </c>
      <c r="H12" s="1">
        <f t="shared" si="4"/>
        <v>6.1559999999999997</v>
      </c>
      <c r="J12" s="3">
        <f t="shared" si="5"/>
        <v>56.155999999999999</v>
      </c>
      <c r="L12" s="1">
        <f t="shared" si="6"/>
        <v>49.999547237950061</v>
      </c>
      <c r="O12" s="1">
        <f t="shared" si="0"/>
        <v>1.4826199999999981</v>
      </c>
      <c r="P12" s="1">
        <f t="shared" si="7"/>
        <v>-32.504519999999999</v>
      </c>
      <c r="Q12" s="1">
        <f t="shared" si="1"/>
        <v>20.193819999999995</v>
      </c>
      <c r="R12" s="1">
        <f t="shared" si="2"/>
        <v>-35.80368</v>
      </c>
      <c r="T12" s="1" t="s">
        <v>72</v>
      </c>
      <c r="U12" s="1">
        <v>756</v>
      </c>
      <c r="V12" s="4">
        <f>Sockelhöhe!$B$7</f>
        <v>750</v>
      </c>
      <c r="X12" s="1">
        <f t="shared" si="8"/>
        <v>18.248963831310945</v>
      </c>
      <c r="Y12" s="1">
        <f t="shared" si="9"/>
        <v>-39.299038992022446</v>
      </c>
      <c r="AA12" s="3">
        <v>-109.1</v>
      </c>
      <c r="AB12" s="3">
        <v>-82.53</v>
      </c>
      <c r="AC12" s="1">
        <f t="shared" si="10"/>
        <v>3781.7872995161515</v>
      </c>
    </row>
    <row r="13" spans="1:31" ht="15" x14ac:dyDescent="0.25">
      <c r="A13" s="1">
        <v>5.4740000000000002</v>
      </c>
      <c r="B13" s="3">
        <v>7.5369999999999999</v>
      </c>
      <c r="D13" s="3">
        <v>15.015000000000001</v>
      </c>
      <c r="E13" s="1">
        <v>6.6189999999999998</v>
      </c>
      <c r="G13" s="3">
        <f t="shared" si="3"/>
        <v>5.4740000000000002</v>
      </c>
      <c r="H13" s="1">
        <f t="shared" si="4"/>
        <v>6.6189999999999998</v>
      </c>
      <c r="J13" s="3">
        <f t="shared" si="5"/>
        <v>56.619</v>
      </c>
      <c r="L13" s="1">
        <f t="shared" si="6"/>
        <v>50.000734044611789</v>
      </c>
      <c r="M13" s="1" t="s">
        <v>130</v>
      </c>
      <c r="N13" s="1" t="s">
        <v>129</v>
      </c>
      <c r="O13" s="1">
        <f t="shared" si="0"/>
        <v>0.8815299999999997</v>
      </c>
      <c r="P13" s="1">
        <f t="shared" si="7"/>
        <v>-31.81024</v>
      </c>
      <c r="Q13" s="1">
        <f t="shared" si="1"/>
        <v>19.532690000000002</v>
      </c>
      <c r="R13" s="1">
        <f t="shared" si="2"/>
        <v>-35.43582</v>
      </c>
      <c r="T13" s="1" t="s">
        <v>73</v>
      </c>
      <c r="U13" s="1">
        <v>110</v>
      </c>
      <c r="V13" s="4">
        <f>Sockelhöhe!$B$8</f>
        <v>144</v>
      </c>
      <c r="X13" s="1">
        <f t="shared" si="8"/>
        <v>17.846335794793028</v>
      </c>
      <c r="Y13" s="1">
        <f t="shared" si="9"/>
        <v>-39.062968948496703</v>
      </c>
      <c r="AA13" s="3">
        <v>-111.15</v>
      </c>
      <c r="AB13" s="3">
        <v>-80.819999999999993</v>
      </c>
      <c r="AC13" s="1">
        <f t="shared" si="10"/>
        <v>3574.3942652401702</v>
      </c>
    </row>
    <row r="14" spans="1:31" ht="15" x14ac:dyDescent="0.25">
      <c r="A14" s="1">
        <v>5.492</v>
      </c>
      <c r="B14" s="3">
        <v>8.1170000000000009</v>
      </c>
      <c r="D14" s="3">
        <v>15.888</v>
      </c>
      <c r="E14" s="1">
        <v>7.0250000000000004</v>
      </c>
      <c r="G14" s="3">
        <f t="shared" si="3"/>
        <v>5.492</v>
      </c>
      <c r="H14" s="1">
        <f t="shared" si="4"/>
        <v>7.0250000000000004</v>
      </c>
      <c r="J14" s="3">
        <f t="shared" si="5"/>
        <v>57.024999999999999</v>
      </c>
      <c r="L14" s="1">
        <f t="shared" si="6"/>
        <v>50.000692795200351</v>
      </c>
      <c r="M14" s="1" t="s">
        <v>74</v>
      </c>
      <c r="N14" s="1" t="s">
        <v>74</v>
      </c>
      <c r="O14" s="1">
        <f t="shared" si="0"/>
        <v>0.21363999999999805</v>
      </c>
      <c r="P14" s="1">
        <f t="shared" si="7"/>
        <v>-31.144080000000002</v>
      </c>
      <c r="Q14" s="1">
        <f t="shared" si="1"/>
        <v>18.798679999999997</v>
      </c>
      <c r="R14" s="1">
        <f t="shared" si="2"/>
        <v>-35.094560000000001</v>
      </c>
      <c r="T14" s="1" t="s">
        <v>75</v>
      </c>
      <c r="U14" s="1">
        <v>60</v>
      </c>
      <c r="V14" s="4">
        <f>Sockelhöhe!B9</f>
        <v>30</v>
      </c>
      <c r="X14" s="1">
        <f t="shared" si="8"/>
        <v>17.354629069301637</v>
      </c>
      <c r="Y14" s="1">
        <f t="shared" si="9"/>
        <v>-38.824803545607878</v>
      </c>
      <c r="AA14" s="3">
        <v>-113.19</v>
      </c>
      <c r="AB14" s="3">
        <v>-79.099999999999994</v>
      </c>
      <c r="AC14" s="1">
        <f t="shared" si="10"/>
        <v>3371.6880062023424</v>
      </c>
    </row>
    <row r="15" spans="1:31" ht="15" x14ac:dyDescent="0.25">
      <c r="A15" s="1">
        <v>5.4470000000000001</v>
      </c>
      <c r="B15" s="3">
        <v>8.6519999999999992</v>
      </c>
      <c r="D15" s="3">
        <v>16.693999999999999</v>
      </c>
      <c r="E15" s="1">
        <v>7.3710000000000004</v>
      </c>
      <c r="G15" s="3">
        <f t="shared" si="3"/>
        <v>5.4470000000000001</v>
      </c>
      <c r="H15" s="1">
        <f t="shared" si="4"/>
        <v>7.3710000000000004</v>
      </c>
      <c r="J15" s="3">
        <f t="shared" si="5"/>
        <v>57.371000000000002</v>
      </c>
      <c r="L15" s="1">
        <f t="shared" si="6"/>
        <v>50.00035969870617</v>
      </c>
      <c r="M15" s="8">
        <f>3/50</f>
        <v>0.06</v>
      </c>
      <c r="N15" s="8">
        <f>3/50</f>
        <v>0.06</v>
      </c>
      <c r="O15" s="1">
        <f t="shared" si="0"/>
        <v>-0.51499000000000095</v>
      </c>
      <c r="P15" s="1">
        <f t="shared" si="7"/>
        <v>-30.510830000000006</v>
      </c>
      <c r="Q15" s="1">
        <f t="shared" si="1"/>
        <v>17.99823</v>
      </c>
      <c r="R15" s="1">
        <f t="shared" si="2"/>
        <v>-34.784690000000005</v>
      </c>
      <c r="T15" s="1" t="s">
        <v>76</v>
      </c>
      <c r="U15" s="1">
        <v>88</v>
      </c>
      <c r="V15" s="1">
        <f>V10-6-645.5-65+U22</f>
        <v>145.43821464588552</v>
      </c>
      <c r="W15" s="9">
        <f>V10-6-645.5-65+T2</f>
        <v>143.6566884511904</v>
      </c>
      <c r="X15" s="1">
        <f t="shared" si="8"/>
        <v>16.78324837321691</v>
      </c>
      <c r="Y15" s="1">
        <f t="shared" si="9"/>
        <v>-38.595702942326433</v>
      </c>
      <c r="AA15" s="3">
        <v>-115.24</v>
      </c>
      <c r="AB15" s="3">
        <v>-77.38</v>
      </c>
      <c r="AC15" s="1">
        <f t="shared" si="10"/>
        <v>3174.8985471645142</v>
      </c>
    </row>
    <row r="16" spans="1:31" x14ac:dyDescent="0.25">
      <c r="A16" s="1">
        <v>5.343</v>
      </c>
      <c r="B16" s="3">
        <v>9.14</v>
      </c>
      <c r="D16" s="3">
        <v>17.439</v>
      </c>
      <c r="E16" s="1">
        <v>7.6550000000000002</v>
      </c>
      <c r="G16" s="3">
        <f t="shared" si="3"/>
        <v>5.343</v>
      </c>
      <c r="H16" s="1">
        <f t="shared" si="4"/>
        <v>7.6550000000000002</v>
      </c>
      <c r="J16" s="3">
        <f t="shared" si="5"/>
        <v>57.655000000000001</v>
      </c>
      <c r="L16" s="1">
        <f t="shared" si="6"/>
        <v>50.00018440965993</v>
      </c>
      <c r="M16" s="1" t="s">
        <v>77</v>
      </c>
      <c r="N16" s="1" t="s">
        <v>77</v>
      </c>
      <c r="O16" s="1">
        <f t="shared" si="0"/>
        <v>-1.3019400000000001</v>
      </c>
      <c r="P16" s="1">
        <f t="shared" si="7"/>
        <v>-29.912610000000001</v>
      </c>
      <c r="Q16" s="1">
        <f t="shared" si="1"/>
        <v>17.133759999999999</v>
      </c>
      <c r="R16" s="1">
        <f t="shared" si="2"/>
        <v>-34.50909</v>
      </c>
      <c r="V16" s="1" t="s">
        <v>78</v>
      </c>
      <c r="W16" s="1" t="s">
        <v>79</v>
      </c>
      <c r="X16" s="1">
        <f t="shared" si="8"/>
        <v>16.11896727241658</v>
      </c>
      <c r="Y16" s="1">
        <f t="shared" si="9"/>
        <v>-38.378223717002271</v>
      </c>
      <c r="AA16" s="3">
        <v>-117.28</v>
      </c>
      <c r="AB16" s="3">
        <v>-75.67</v>
      </c>
      <c r="AC16" s="1">
        <f t="shared" si="10"/>
        <v>2985.118512888535</v>
      </c>
    </row>
    <row r="17" spans="1:29" x14ac:dyDescent="0.25">
      <c r="A17" s="1">
        <v>5.1859999999999999</v>
      </c>
      <c r="B17" s="3">
        <v>9.5809999999999995</v>
      </c>
      <c r="D17" s="3">
        <v>18.126999999999999</v>
      </c>
      <c r="E17" s="1">
        <v>7.8780000000000001</v>
      </c>
      <c r="G17" s="3">
        <f t="shared" si="3"/>
        <v>5.1859999999999999</v>
      </c>
      <c r="H17" s="1">
        <f t="shared" si="4"/>
        <v>7.8780000000000001</v>
      </c>
      <c r="J17" s="3">
        <f t="shared" si="5"/>
        <v>57.878</v>
      </c>
      <c r="L17" s="1">
        <f t="shared" si="6"/>
        <v>50.000696895143371</v>
      </c>
      <c r="M17" s="1">
        <f>(V12-645.5)/50</f>
        <v>2.09</v>
      </c>
      <c r="N17" s="1">
        <f>(V12-645.5-65)/50</f>
        <v>0.79</v>
      </c>
      <c r="O17" s="1">
        <f t="shared" si="0"/>
        <v>-2.1395700000000009</v>
      </c>
      <c r="P17" s="1">
        <f t="shared" si="7"/>
        <v>-29.350089999999998</v>
      </c>
      <c r="Q17" s="1">
        <f t="shared" si="1"/>
        <v>16.213290000000001</v>
      </c>
      <c r="R17" s="1">
        <f t="shared" si="2"/>
        <v>-34.267669999999995</v>
      </c>
      <c r="X17" s="1">
        <f t="shared" si="8"/>
        <v>15.373407564384433</v>
      </c>
      <c r="Y17" s="1">
        <f t="shared" si="9"/>
        <v>-38.178500793366602</v>
      </c>
      <c r="AA17" s="3">
        <v>-119.33</v>
      </c>
      <c r="AB17" s="3">
        <v>-73.95</v>
      </c>
      <c r="AC17" s="1">
        <f t="shared" si="10"/>
        <v>2800.1282538507066</v>
      </c>
    </row>
    <row r="18" spans="1:29" x14ac:dyDescent="0.25">
      <c r="A18" s="1">
        <v>4.9809999999999999</v>
      </c>
      <c r="B18" s="3">
        <v>9.9749999999999996</v>
      </c>
      <c r="D18" s="3">
        <v>18.763000000000002</v>
      </c>
      <c r="E18" s="1">
        <v>8.0380000000000003</v>
      </c>
      <c r="G18" s="3">
        <f t="shared" si="3"/>
        <v>4.9809999999999999</v>
      </c>
      <c r="H18" s="1">
        <f t="shared" si="4"/>
        <v>8.0380000000000003</v>
      </c>
      <c r="J18" s="3">
        <f t="shared" si="5"/>
        <v>58.037999999999997</v>
      </c>
      <c r="L18" s="1">
        <f t="shared" si="6"/>
        <v>49.999954929979687</v>
      </c>
      <c r="O18" s="1">
        <f t="shared" si="0"/>
        <v>-3.0230000000000015</v>
      </c>
      <c r="P18" s="1">
        <f t="shared" si="7"/>
        <v>-28.821689999999997</v>
      </c>
      <c r="Q18" s="1">
        <f t="shared" si="1"/>
        <v>15.24094</v>
      </c>
      <c r="R18" s="1">
        <f t="shared" si="2"/>
        <v>-34.05885</v>
      </c>
      <c r="T18" s="1" t="s">
        <v>80</v>
      </c>
      <c r="W18" s="1">
        <f>(V10)-6-645.5+T2</f>
        <v>208.6566884511904</v>
      </c>
      <c r="X18" s="1">
        <f t="shared" si="8"/>
        <v>14.567526484397719</v>
      </c>
      <c r="Y18" s="1">
        <f t="shared" si="9"/>
        <v>-38.001756825808108</v>
      </c>
      <c r="AA18" s="3">
        <v>-121.37</v>
      </c>
      <c r="AB18" s="3">
        <v>-72.23</v>
      </c>
      <c r="AC18" s="1">
        <f t="shared" si="10"/>
        <v>2621.0547948128788</v>
      </c>
    </row>
    <row r="19" spans="1:29" x14ac:dyDescent="0.25">
      <c r="A19" s="1">
        <v>4.7329999999999997</v>
      </c>
      <c r="B19" s="3">
        <v>10.321999999999999</v>
      </c>
      <c r="D19" s="3">
        <v>19.352</v>
      </c>
      <c r="E19" s="1">
        <v>8.1379999999999999</v>
      </c>
      <c r="G19" s="3">
        <f t="shared" si="3"/>
        <v>4.7329999999999997</v>
      </c>
      <c r="H19" s="1">
        <f t="shared" si="4"/>
        <v>8.1379999999999999</v>
      </c>
      <c r="J19" s="3">
        <f t="shared" si="5"/>
        <v>58.137999999999998</v>
      </c>
      <c r="L19" s="1">
        <f t="shared" si="6"/>
        <v>50.000850162772238</v>
      </c>
      <c r="M19" s="1" t="s">
        <v>81</v>
      </c>
      <c r="N19" s="1" t="s">
        <v>81</v>
      </c>
      <c r="O19" s="1">
        <f t="shared" si="0"/>
        <v>-3.9470500000000008</v>
      </c>
      <c r="P19" s="1">
        <f t="shared" si="7"/>
        <v>-28.329780000000007</v>
      </c>
      <c r="Q19" s="1">
        <f t="shared" si="1"/>
        <v>14.22303</v>
      </c>
      <c r="R19" s="1">
        <f t="shared" si="2"/>
        <v>-33.885000000000005</v>
      </c>
      <c r="T19" s="1">
        <f>V11+3-V14</f>
        <v>-8</v>
      </c>
      <c r="X19" s="1">
        <f t="shared" si="8"/>
        <v>13.682046609060084</v>
      </c>
      <c r="Y19" s="1">
        <f t="shared" si="9"/>
        <v>-37.848248285273989</v>
      </c>
      <c r="AA19" s="3">
        <v>-123.42</v>
      </c>
      <c r="AB19" s="3">
        <v>-70.510000000000005</v>
      </c>
      <c r="AC19" s="1">
        <f t="shared" si="10"/>
        <v>2447.8981357750508</v>
      </c>
    </row>
    <row r="20" spans="1:29" x14ac:dyDescent="0.25">
      <c r="A20" s="1">
        <v>4.4459999999999997</v>
      </c>
      <c r="B20" s="3">
        <v>10.625</v>
      </c>
      <c r="D20" s="3">
        <v>19.896999999999998</v>
      </c>
      <c r="E20" s="1">
        <v>8.1780000000000008</v>
      </c>
      <c r="G20" s="3">
        <f t="shared" si="3"/>
        <v>4.4459999999999997</v>
      </c>
      <c r="H20" s="1">
        <f t="shared" si="4"/>
        <v>8.1780000000000008</v>
      </c>
      <c r="J20" s="3">
        <f t="shared" si="5"/>
        <v>58.177999999999997</v>
      </c>
      <c r="L20" s="1">
        <f t="shared" si="6"/>
        <v>50.00021209955014</v>
      </c>
      <c r="M20" s="8">
        <f>(V11+3)/50</f>
        <v>0.44</v>
      </c>
      <c r="N20" s="8">
        <f>(V11+3)/50</f>
        <v>0.44</v>
      </c>
      <c r="O20" s="1">
        <f t="shared" si="0"/>
        <v>-4.9071099999999994</v>
      </c>
      <c r="P20" s="1">
        <f t="shared" si="7"/>
        <v>-27.868929999999999</v>
      </c>
      <c r="Q20" s="1">
        <f t="shared" si="1"/>
        <v>13.163030000000003</v>
      </c>
      <c r="R20" s="1">
        <f t="shared" si="2"/>
        <v>-33.740310000000001</v>
      </c>
      <c r="X20" s="1">
        <f t="shared" si="8"/>
        <v>12.749462137701377</v>
      </c>
      <c r="Y20" s="1">
        <f t="shared" si="9"/>
        <v>-37.718872758493795</v>
      </c>
      <c r="AA20" s="3">
        <v>-125.48</v>
      </c>
      <c r="AB20" s="3">
        <v>-68.790000000000006</v>
      </c>
      <c r="AC20" s="1">
        <f t="shared" si="10"/>
        <v>2280.6582767372229</v>
      </c>
    </row>
    <row r="21" spans="1:29" s="2" customFormat="1" x14ac:dyDescent="0.25">
      <c r="A21" s="2">
        <v>4.125</v>
      </c>
      <c r="B21" s="3">
        <v>10.884</v>
      </c>
      <c r="D21" s="3">
        <v>20.402999999999999</v>
      </c>
      <c r="E21" s="2">
        <v>8.16</v>
      </c>
      <c r="G21" s="3">
        <f t="shared" si="3"/>
        <v>4.125</v>
      </c>
      <c r="H21" s="2">
        <f t="shared" si="4"/>
        <v>8.16</v>
      </c>
      <c r="J21" s="3">
        <f t="shared" si="5"/>
        <v>58.16</v>
      </c>
      <c r="L21" s="2">
        <f t="shared" si="6"/>
        <v>49.999934599957228</v>
      </c>
      <c r="M21" s="2" t="s">
        <v>82</v>
      </c>
      <c r="N21" s="2" t="s">
        <v>82</v>
      </c>
      <c r="O21" s="1">
        <f t="shared" si="0"/>
        <v>-5.8980600000000001</v>
      </c>
      <c r="P21" s="1">
        <f t="shared" si="7"/>
        <v>-27.440719999999999</v>
      </c>
      <c r="Q21" s="1">
        <f t="shared" si="1"/>
        <v>12.06682</v>
      </c>
      <c r="R21" s="1">
        <f t="shared" si="2"/>
        <v>-33.626359999999998</v>
      </c>
      <c r="T21" s="2" t="s">
        <v>83</v>
      </c>
      <c r="X21" s="1">
        <f t="shared" si="8"/>
        <v>11.768170822219712</v>
      </c>
      <c r="Y21" s="1">
        <f t="shared" si="9"/>
        <v>-37.615195502826751</v>
      </c>
      <c r="AA21" s="3">
        <v>-127.54</v>
      </c>
      <c r="AB21" s="3">
        <v>-67.05</v>
      </c>
      <c r="AC21" s="1">
        <f t="shared" si="10"/>
        <v>2117.4941681756982</v>
      </c>
    </row>
    <row r="22" spans="1:29" x14ac:dyDescent="0.25">
      <c r="A22" s="1">
        <v>3.7709999999999999</v>
      </c>
      <c r="B22" s="3">
        <v>11.101000000000001</v>
      </c>
      <c r="D22" s="3">
        <v>20.872</v>
      </c>
      <c r="E22" s="1">
        <v>8.0860000000000003</v>
      </c>
      <c r="G22" s="3">
        <f t="shared" si="3"/>
        <v>3.7709999999999999</v>
      </c>
      <c r="H22" s="1">
        <f t="shared" si="4"/>
        <v>8.0860000000000003</v>
      </c>
      <c r="J22" s="3">
        <f t="shared" si="5"/>
        <v>58.085999999999999</v>
      </c>
      <c r="L22" s="1">
        <f t="shared" si="6"/>
        <v>50.000344258814856</v>
      </c>
      <c r="M22" s="1">
        <f>(V12-645.5)/50</f>
        <v>2.09</v>
      </c>
      <c r="N22" s="1">
        <f>(V12-645.5-65)/50</f>
        <v>0.79</v>
      </c>
      <c r="O22" s="1">
        <f t="shared" si="0"/>
        <v>-6.919690000000001</v>
      </c>
      <c r="P22" s="1">
        <f t="shared" si="7"/>
        <v>-27.043209999999998</v>
      </c>
      <c r="Q22" s="1">
        <f t="shared" si="1"/>
        <v>10.934610000000001</v>
      </c>
      <c r="R22" s="1">
        <f t="shared" si="2"/>
        <v>-33.541589999999999</v>
      </c>
      <c r="T22" s="1" t="e">
        <f ca="1">PROGNOSE(T19,OFFSET(Y2:Y89,MATCH(T19,X2:X89,-1)-1,0,2),
 OFFSET(X2:X89,MATCH(T19,X2:X89,-1)-1,0,2))</f>
        <v>#NAME?</v>
      </c>
      <c r="U22" s="1">
        <f>W26+(W28-W26)*(T19-V26)/(V28-V26)</f>
        <v>-38.06178535411447</v>
      </c>
      <c r="X22" s="1">
        <f t="shared" si="8"/>
        <v>10.729920874894388</v>
      </c>
      <c r="Y22" s="1">
        <f t="shared" si="9"/>
        <v>-37.536349362222396</v>
      </c>
      <c r="AA22" s="3">
        <v>-129.62</v>
      </c>
      <c r="AB22" s="3">
        <v>-65.319999999999993</v>
      </c>
      <c r="AC22" s="1">
        <f t="shared" si="10"/>
        <v>1961.270884376022</v>
      </c>
    </row>
    <row r="23" spans="1:29" x14ac:dyDescent="0.25">
      <c r="A23" s="1">
        <v>3.39</v>
      </c>
      <c r="B23" s="3">
        <v>11.279</v>
      </c>
      <c r="D23" s="3">
        <v>21.308</v>
      </c>
      <c r="E23" s="1">
        <v>7.9589999999999996</v>
      </c>
      <c r="G23" s="3">
        <f t="shared" si="3"/>
        <v>3.39</v>
      </c>
      <c r="H23" s="1">
        <f t="shared" si="4"/>
        <v>7.9589999999999996</v>
      </c>
      <c r="J23" s="3">
        <f t="shared" si="5"/>
        <v>57.959000000000003</v>
      </c>
      <c r="L23" s="1">
        <f t="shared" si="6"/>
        <v>50.000771234051989</v>
      </c>
      <c r="O23" s="1">
        <f t="shared" si="0"/>
        <v>-7.9644199999999996</v>
      </c>
      <c r="P23" s="1">
        <f t="shared" si="7"/>
        <v>-26.673280000000009</v>
      </c>
      <c r="Q23" s="1">
        <f t="shared" si="1"/>
        <v>9.7739800000000052</v>
      </c>
      <c r="R23" s="1">
        <f t="shared" si="2"/>
        <v>-33.482120000000009</v>
      </c>
      <c r="X23" s="1">
        <f t="shared" si="8"/>
        <v>9.6512072510539397</v>
      </c>
      <c r="Y23" s="1">
        <f t="shared" si="9"/>
        <v>-37.480235412555807</v>
      </c>
      <c r="AA23" s="3">
        <v>-131.11000000000001</v>
      </c>
      <c r="AB23" s="3">
        <v>-63.22</v>
      </c>
      <c r="AC23" s="1">
        <f t="shared" si="10"/>
        <v>1779.6786843879765</v>
      </c>
    </row>
    <row r="24" spans="1:29" x14ac:dyDescent="0.25">
      <c r="A24" s="1">
        <v>2.9830000000000001</v>
      </c>
      <c r="B24" s="3">
        <v>11.42</v>
      </c>
      <c r="D24" s="3">
        <v>21.713000000000001</v>
      </c>
      <c r="E24" s="1">
        <v>7.78</v>
      </c>
      <c r="G24" s="3">
        <f t="shared" si="3"/>
        <v>2.9830000000000001</v>
      </c>
      <c r="H24" s="1">
        <f t="shared" si="4"/>
        <v>7.78</v>
      </c>
      <c r="J24" s="3">
        <f t="shared" si="5"/>
        <v>57.78</v>
      </c>
      <c r="L24" s="1">
        <f t="shared" si="6"/>
        <v>50.000624996093798</v>
      </c>
      <c r="N24" s="1" t="s">
        <v>84</v>
      </c>
      <c r="O24" s="1">
        <f t="shared" si="0"/>
        <v>-9.0321000000000016</v>
      </c>
      <c r="P24" s="1">
        <f t="shared" si="7"/>
        <v>-26.328200000000002</v>
      </c>
      <c r="Q24" s="1">
        <f t="shared" si="1"/>
        <v>8.584699999999998</v>
      </c>
      <c r="R24" s="1">
        <f t="shared" si="2"/>
        <v>-33.445599999999999</v>
      </c>
      <c r="T24" s="1" t="s">
        <v>85</v>
      </c>
      <c r="X24" s="1">
        <f t="shared" si="8"/>
        <v>8.5327747011911885</v>
      </c>
      <c r="Y24" s="1">
        <f t="shared" si="9"/>
        <v>-37.445262956218137</v>
      </c>
      <c r="AA24" s="3">
        <v>-133.19</v>
      </c>
      <c r="AB24" s="3">
        <v>-61.47</v>
      </c>
      <c r="AC24" s="1">
        <f t="shared" si="10"/>
        <v>1635.0893510646049</v>
      </c>
    </row>
    <row r="25" spans="1:29" ht="15" x14ac:dyDescent="0.25">
      <c r="A25" s="1">
        <v>2.552</v>
      </c>
      <c r="B25" s="3">
        <v>11.526999999999999</v>
      </c>
      <c r="D25" s="3">
        <v>22.088999999999999</v>
      </c>
      <c r="E25" s="1">
        <v>7.5529999999999999</v>
      </c>
      <c r="G25" s="3">
        <f t="shared" si="3"/>
        <v>2.552</v>
      </c>
      <c r="H25" s="1">
        <f t="shared" si="4"/>
        <v>7.5529999999999999</v>
      </c>
      <c r="J25" s="3">
        <f t="shared" si="5"/>
        <v>57.552999999999997</v>
      </c>
      <c r="L25" s="1">
        <f t="shared" si="6"/>
        <v>50.000870442423292</v>
      </c>
      <c r="N25" s="4">
        <v>4</v>
      </c>
      <c r="O25" s="1">
        <f t="shared" si="0"/>
        <v>-10.12067</v>
      </c>
      <c r="P25" s="1">
        <f t="shared" si="7"/>
        <v>-26.005760000000002</v>
      </c>
      <c r="Q25" s="1">
        <f t="shared" si="1"/>
        <v>7.3692099999999989</v>
      </c>
      <c r="R25" s="1">
        <f t="shared" si="2"/>
        <v>-33.429819999999999</v>
      </c>
      <c r="T25" s="1" t="s">
        <v>86</v>
      </c>
      <c r="V25" s="1" t="s">
        <v>87</v>
      </c>
      <c r="W25" s="1" t="s">
        <v>88</v>
      </c>
      <c r="X25" s="1">
        <f t="shared" si="8"/>
        <v>7.3791766389641618</v>
      </c>
      <c r="Y25" s="1">
        <f t="shared" si="9"/>
        <v>-37.429807583244198</v>
      </c>
      <c r="AA25" s="3">
        <v>-135.29</v>
      </c>
      <c r="AB25" s="3">
        <v>-59.72</v>
      </c>
      <c r="AC25" s="1">
        <f t="shared" si="10"/>
        <v>1496.6250177412333</v>
      </c>
    </row>
    <row r="26" spans="1:29" x14ac:dyDescent="0.25">
      <c r="A26" s="1">
        <v>2.101</v>
      </c>
      <c r="B26" s="3">
        <v>11.601000000000001</v>
      </c>
      <c r="D26" s="3">
        <v>22.437999999999999</v>
      </c>
      <c r="E26" s="1">
        <v>7.2789999999999999</v>
      </c>
      <c r="G26" s="3">
        <f t="shared" si="3"/>
        <v>2.101</v>
      </c>
      <c r="H26" s="1">
        <f t="shared" si="4"/>
        <v>7.2789999999999999</v>
      </c>
      <c r="J26" s="3">
        <f t="shared" si="5"/>
        <v>57.278999999999996</v>
      </c>
      <c r="L26" s="1">
        <f t="shared" si="6"/>
        <v>50.000732524634074</v>
      </c>
      <c r="O26" s="1">
        <f t="shared" si="0"/>
        <v>-11.224550000000001</v>
      </c>
      <c r="P26" s="1">
        <f t="shared" si="7"/>
        <v>-25.704839999999997</v>
      </c>
      <c r="Q26" s="1">
        <f t="shared" si="1"/>
        <v>6.1330899999999957</v>
      </c>
      <c r="R26" s="1">
        <f t="shared" si="2"/>
        <v>-33.432899999999997</v>
      </c>
      <c r="T26" s="1">
        <f>MATCH(T19,X2:X89,-1)</f>
        <v>35</v>
      </c>
      <c r="V26" s="1">
        <f>INDEX(X2:X89,T26)</f>
        <v>-6.9080739329561931</v>
      </c>
      <c r="W26" s="1">
        <f>INDEX(Y2:Y89,T26)</f>
        <v>-38.005097144266529</v>
      </c>
      <c r="X26" s="1">
        <f t="shared" si="8"/>
        <v>6.1890154699800153</v>
      </c>
      <c r="Y26" s="1">
        <f t="shared" si="9"/>
        <v>-37.432509023618117</v>
      </c>
      <c r="AA26" s="3">
        <v>-137.38999999999999</v>
      </c>
      <c r="AB26" s="3">
        <v>-57.95</v>
      </c>
      <c r="AC26" s="1">
        <f t="shared" si="10"/>
        <v>1362.8086348941663</v>
      </c>
    </row>
    <row r="27" spans="1:29" x14ac:dyDescent="0.25">
      <c r="A27" s="1">
        <v>1.63</v>
      </c>
      <c r="B27" s="3">
        <v>11.646000000000001</v>
      </c>
      <c r="D27" s="3">
        <v>22.760999999999999</v>
      </c>
      <c r="E27" s="1">
        <v>6.9610000000000003</v>
      </c>
      <c r="G27" s="3">
        <f t="shared" si="3"/>
        <v>1.63</v>
      </c>
      <c r="H27" s="1">
        <f t="shared" si="4"/>
        <v>6.9610000000000003</v>
      </c>
      <c r="J27" s="3">
        <f t="shared" si="5"/>
        <v>56.960999999999999</v>
      </c>
      <c r="L27" s="1">
        <f t="shared" si="6"/>
        <v>49.999683859000548</v>
      </c>
      <c r="O27" s="1">
        <f t="shared" si="0"/>
        <v>-12.34459</v>
      </c>
      <c r="P27" s="1">
        <f t="shared" si="7"/>
        <v>-25.42071</v>
      </c>
      <c r="Q27" s="1">
        <f t="shared" si="1"/>
        <v>4.8751099999999958</v>
      </c>
      <c r="R27" s="1">
        <f t="shared" si="2"/>
        <v>-33.450490000000002</v>
      </c>
      <c r="T27" s="1" t="s">
        <v>89</v>
      </c>
      <c r="X27" s="1">
        <f t="shared" si="8"/>
        <v>4.983167639158312</v>
      </c>
      <c r="Y27" s="1">
        <f t="shared" si="9"/>
        <v>-37.449030176942024</v>
      </c>
      <c r="AA27" s="3">
        <v>-139.52000000000001</v>
      </c>
      <c r="AB27" s="3">
        <v>-56.17</v>
      </c>
      <c r="AC27" s="1">
        <f t="shared" si="10"/>
        <v>1234.555227285251</v>
      </c>
    </row>
    <row r="28" spans="1:29" x14ac:dyDescent="0.25">
      <c r="A28" s="1">
        <v>1.1419999999999999</v>
      </c>
      <c r="B28" s="3">
        <v>11.662000000000001</v>
      </c>
      <c r="D28" s="3">
        <v>23.061</v>
      </c>
      <c r="E28" s="1">
        <v>6.6020000000000003</v>
      </c>
      <c r="G28" s="3">
        <f t="shared" si="3"/>
        <v>1.1419999999999999</v>
      </c>
      <c r="H28" s="1">
        <f t="shared" si="4"/>
        <v>6.6020000000000003</v>
      </c>
      <c r="J28" s="3">
        <f t="shared" si="5"/>
        <v>56.602000000000004</v>
      </c>
      <c r="L28" s="1">
        <f t="shared" si="6"/>
        <v>50.000461607869184</v>
      </c>
      <c r="O28" s="1">
        <f t="shared" si="0"/>
        <v>-13.477610000000002</v>
      </c>
      <c r="P28" s="1">
        <f t="shared" si="7"/>
        <v>-25.155740000000009</v>
      </c>
      <c r="Q28" s="1">
        <f t="shared" si="1"/>
        <v>3.5995899999999992</v>
      </c>
      <c r="R28" s="1">
        <f t="shared" si="2"/>
        <v>-33.484960000000008</v>
      </c>
      <c r="T28" s="1">
        <f>MATCH(T19,X2:X89,-1)+1</f>
        <v>36</v>
      </c>
      <c r="V28" s="1">
        <f>INDEX(X2:X89,T28)</f>
        <v>-8.3096467333401272</v>
      </c>
      <c r="W28" s="1">
        <f>INDEX(Y2:Y89,T28)</f>
        <v>-38.077860910443881</v>
      </c>
      <c r="X28" s="1">
        <f t="shared" si="8"/>
        <v>3.739719684487433</v>
      </c>
      <c r="Y28" s="1">
        <f t="shared" si="9"/>
        <v>-37.482504705381729</v>
      </c>
      <c r="AA28" s="3">
        <v>-141.66</v>
      </c>
      <c r="AB28" s="3">
        <v>-54.38</v>
      </c>
      <c r="AC28" s="1">
        <f t="shared" si="10"/>
        <v>1111.9715949144877</v>
      </c>
    </row>
    <row r="29" spans="1:29" x14ac:dyDescent="0.25">
      <c r="A29" s="1">
        <v>0.63700000000000001</v>
      </c>
      <c r="B29" s="3">
        <v>11.653</v>
      </c>
      <c r="D29" s="3">
        <v>23.337</v>
      </c>
      <c r="E29" s="1">
        <v>6.2039999999999997</v>
      </c>
      <c r="G29" s="3">
        <f t="shared" si="3"/>
        <v>0.63700000000000001</v>
      </c>
      <c r="H29" s="1">
        <f t="shared" si="4"/>
        <v>6.2039999999999997</v>
      </c>
      <c r="J29" s="3">
        <f t="shared" si="5"/>
        <v>56.204000000000001</v>
      </c>
      <c r="L29" s="1">
        <f t="shared" si="6"/>
        <v>50.000816003341384</v>
      </c>
      <c r="O29" s="1">
        <f t="shared" si="0"/>
        <v>-14.62294</v>
      </c>
      <c r="P29" s="1">
        <f t="shared" si="7"/>
        <v>-24.90429</v>
      </c>
      <c r="Q29" s="1">
        <f t="shared" si="1"/>
        <v>2.306440000000002</v>
      </c>
      <c r="R29" s="1">
        <f t="shared" si="2"/>
        <v>-33.530290000000001</v>
      </c>
      <c r="X29" s="1">
        <f t="shared" si="8"/>
        <v>2.4720444223195592</v>
      </c>
      <c r="Y29" s="1">
        <f t="shared" si="9"/>
        <v>-37.526860426666872</v>
      </c>
      <c r="AA29" s="3">
        <v>-143.81</v>
      </c>
      <c r="AB29" s="3">
        <v>-52.57</v>
      </c>
      <c r="AC29" s="1">
        <f t="shared" si="10"/>
        <v>994.53431302002912</v>
      </c>
    </row>
    <row r="30" spans="1:29" x14ac:dyDescent="0.25">
      <c r="A30" s="1">
        <v>0.11799999999999999</v>
      </c>
      <c r="B30" s="3">
        <v>11.621</v>
      </c>
      <c r="D30" s="3">
        <v>23.591999999999999</v>
      </c>
      <c r="E30" s="1">
        <v>5.7690000000000001</v>
      </c>
      <c r="G30" s="3">
        <f t="shared" si="3"/>
        <v>0.11799999999999999</v>
      </c>
      <c r="H30" s="1">
        <f t="shared" si="4"/>
        <v>5.7690000000000001</v>
      </c>
      <c r="J30" s="3">
        <f t="shared" si="5"/>
        <v>55.768999999999998</v>
      </c>
      <c r="L30" s="1">
        <f t="shared" si="6"/>
        <v>50.000745794437904</v>
      </c>
      <c r="O30" s="1">
        <f t="shared" si="0"/>
        <v>-15.77758</v>
      </c>
      <c r="P30" s="1">
        <f t="shared" si="7"/>
        <v>-24.664359999999999</v>
      </c>
      <c r="Q30" s="1">
        <f t="shared" si="1"/>
        <v>0.99865999999999744</v>
      </c>
      <c r="R30" s="1">
        <f t="shared" si="2"/>
        <v>-33.584479999999999</v>
      </c>
      <c r="X30" s="1">
        <f t="shared" si="8"/>
        <v>1.1860000042758281</v>
      </c>
      <c r="Y30" s="1">
        <f t="shared" si="9"/>
        <v>-37.580090556948456</v>
      </c>
      <c r="AA30" s="3">
        <v>-146.44</v>
      </c>
      <c r="AB30" s="3">
        <v>-50.94</v>
      </c>
      <c r="AC30" s="1">
        <f t="shared" si="10"/>
        <v>894.38307683883136</v>
      </c>
    </row>
    <row r="31" spans="1:29" x14ac:dyDescent="0.25">
      <c r="A31" s="1">
        <v>0.41599999999999998</v>
      </c>
      <c r="B31" s="3">
        <v>11.567</v>
      </c>
      <c r="D31" s="3">
        <v>23.824999999999999</v>
      </c>
      <c r="E31" s="1">
        <v>5.298</v>
      </c>
      <c r="G31" s="3">
        <f>A31*(-1)</f>
        <v>-0.41599999999999998</v>
      </c>
      <c r="H31" s="1">
        <f t="shared" si="4"/>
        <v>5.298</v>
      </c>
      <c r="J31" s="3">
        <f t="shared" si="5"/>
        <v>55.298000000000002</v>
      </c>
      <c r="L31" s="1">
        <f t="shared" si="6"/>
        <v>50.000264419300827</v>
      </c>
      <c r="O31" s="1">
        <f t="shared" si="0"/>
        <v>-16.942530000000001</v>
      </c>
      <c r="P31" s="1">
        <f t="shared" si="7"/>
        <v>-24.434950000000001</v>
      </c>
      <c r="Q31" s="1">
        <f t="shared" si="1"/>
        <v>-0.32475000000000165</v>
      </c>
      <c r="R31" s="1">
        <f t="shared" si="2"/>
        <v>-33.646530000000006</v>
      </c>
      <c r="X31" s="1">
        <f t="shared" si="8"/>
        <v>-0.11803751420518077</v>
      </c>
      <c r="Y31" s="1">
        <f t="shared" si="9"/>
        <v>-37.641185172629619</v>
      </c>
      <c r="AA31" s="3">
        <v>-148.32</v>
      </c>
      <c r="AB31" s="3">
        <v>-48.95</v>
      </c>
      <c r="AC31" s="1">
        <f t="shared" si="10"/>
        <v>779.31634923111199</v>
      </c>
    </row>
    <row r="32" spans="1:29" x14ac:dyDescent="0.25">
      <c r="A32" s="1">
        <v>0.96199999999999997</v>
      </c>
      <c r="B32" s="3">
        <v>11.493</v>
      </c>
      <c r="D32" s="3">
        <v>24.038</v>
      </c>
      <c r="E32" s="1">
        <v>4.7949999999999999</v>
      </c>
      <c r="G32" s="3">
        <f t="shared" ref="G32:G90" si="11">A32*(-1)</f>
        <v>-0.96199999999999997</v>
      </c>
      <c r="H32" s="1">
        <f t="shared" si="4"/>
        <v>4.7949999999999999</v>
      </c>
      <c r="J32" s="3">
        <f t="shared" si="5"/>
        <v>54.795000000000002</v>
      </c>
      <c r="L32" s="1">
        <f t="shared" si="6"/>
        <v>50.000632036005307</v>
      </c>
      <c r="O32" s="1">
        <f t="shared" si="0"/>
        <v>-18.113880000000002</v>
      </c>
      <c r="P32" s="1">
        <f t="shared" si="7"/>
        <v>-24.215579999999996</v>
      </c>
      <c r="Q32" s="1">
        <f t="shared" si="1"/>
        <v>-1.6591200000000015</v>
      </c>
      <c r="R32" s="1">
        <f t="shared" si="2"/>
        <v>-33.715579999999996</v>
      </c>
      <c r="X32" s="1">
        <f t="shared" si="8"/>
        <v>-1.4460401826641864</v>
      </c>
      <c r="Y32" s="1">
        <f t="shared" si="9"/>
        <v>-37.709900591971071</v>
      </c>
      <c r="AA32" s="3">
        <v>-150.06</v>
      </c>
      <c r="AB32" s="3">
        <v>-46.89</v>
      </c>
      <c r="AC32" s="1">
        <f t="shared" si="10"/>
        <v>668.54504829045732</v>
      </c>
    </row>
    <row r="33" spans="1:29" x14ac:dyDescent="0.25">
      <c r="A33" s="1">
        <v>1.5209999999999999</v>
      </c>
      <c r="B33" s="3">
        <v>11.401999999999999</v>
      </c>
      <c r="D33" s="3">
        <v>24.231000000000002</v>
      </c>
      <c r="E33" s="1">
        <v>4.2610000000000001</v>
      </c>
      <c r="G33" s="3">
        <f t="shared" si="11"/>
        <v>-1.5209999999999999</v>
      </c>
      <c r="H33" s="1">
        <f t="shared" si="4"/>
        <v>4.2610000000000001</v>
      </c>
      <c r="J33" s="3">
        <f t="shared" si="5"/>
        <v>54.261000000000003</v>
      </c>
      <c r="L33" s="1">
        <f t="shared" si="6"/>
        <v>50.000593846473471</v>
      </c>
      <c r="O33" s="1">
        <f t="shared" si="0"/>
        <v>-19.29354</v>
      </c>
      <c r="P33" s="1">
        <f t="shared" si="7"/>
        <v>-24.001730000000009</v>
      </c>
      <c r="Q33" s="1">
        <f t="shared" si="1"/>
        <v>-3.0071200000000005</v>
      </c>
      <c r="R33" s="1">
        <f t="shared" si="2"/>
        <v>-33.787490000000005</v>
      </c>
      <c r="X33" s="1">
        <f t="shared" si="8"/>
        <v>-2.7893472461735551</v>
      </c>
      <c r="Y33" s="1">
        <f t="shared" si="9"/>
        <v>-37.781557479110852</v>
      </c>
      <c r="AA33" s="3">
        <v>-151.66999999999999</v>
      </c>
      <c r="AB33" s="3">
        <v>-44.76</v>
      </c>
      <c r="AC33" s="1">
        <f t="shared" si="10"/>
        <v>562.93437401686765</v>
      </c>
    </row>
    <row r="34" spans="1:29" x14ac:dyDescent="0.25">
      <c r="A34" s="1">
        <v>2.0920000000000001</v>
      </c>
      <c r="B34" s="3">
        <v>11.295</v>
      </c>
      <c r="D34" s="3">
        <v>24.404</v>
      </c>
      <c r="E34" s="1">
        <v>3.698</v>
      </c>
      <c r="G34" s="3">
        <f t="shared" si="11"/>
        <v>-2.0920000000000001</v>
      </c>
      <c r="H34" s="1">
        <f t="shared" si="4"/>
        <v>3.698</v>
      </c>
      <c r="J34" s="3">
        <f t="shared" si="5"/>
        <v>53.698</v>
      </c>
      <c r="L34" s="1">
        <f t="shared" si="6"/>
        <v>50.000524247251647</v>
      </c>
      <c r="O34" s="1">
        <f t="shared" ref="O34:O65" si="12">G34+$N$15*(J34-B34)+$N$17*(G34-D34)</f>
        <v>-20.479660000000003</v>
      </c>
      <c r="P34" s="1">
        <f t="shared" si="7"/>
        <v>-23.793130000000001</v>
      </c>
      <c r="Q34" s="1">
        <f t="shared" ref="Q34:Q65" si="13">G34+$N$20*(J34-B34)+$N$22*(G34-D34)</f>
        <v>-4.3665200000000013</v>
      </c>
      <c r="R34" s="1">
        <f t="shared" ref="R34:R65" si="14">B34+$N$20*(G34-D34)+$N$22*(B34-J34)</f>
        <v>-33.861609999999999</v>
      </c>
      <c r="X34" s="1">
        <f t="shared" si="8"/>
        <v>-4.1468781593928767</v>
      </c>
      <c r="Y34" s="1">
        <f t="shared" si="9"/>
        <v>-37.855575130275263</v>
      </c>
      <c r="AA34" s="3">
        <v>-153.15</v>
      </c>
      <c r="AB34" s="3">
        <v>-42.58</v>
      </c>
      <c r="AC34" s="1">
        <f t="shared" si="10"/>
        <v>464.24037593403909</v>
      </c>
    </row>
    <row r="35" spans="1:29" x14ac:dyDescent="0.25">
      <c r="A35" s="1">
        <v>2.6739999999999999</v>
      </c>
      <c r="B35" s="3">
        <v>11.173</v>
      </c>
      <c r="D35" s="3">
        <v>24.558</v>
      </c>
      <c r="E35" s="1">
        <v>3.1070000000000002</v>
      </c>
      <c r="G35" s="3">
        <f t="shared" si="11"/>
        <v>-2.6739999999999999</v>
      </c>
      <c r="H35" s="1">
        <f t="shared" si="4"/>
        <v>3.1070000000000002</v>
      </c>
      <c r="J35" s="3">
        <f t="shared" si="5"/>
        <v>53.106999999999999</v>
      </c>
      <c r="L35" s="1">
        <f t="shared" si="6"/>
        <v>50.000421798220863</v>
      </c>
      <c r="O35" s="1">
        <f t="shared" si="12"/>
        <v>-21.671240000000001</v>
      </c>
      <c r="P35" s="1">
        <f t="shared" si="7"/>
        <v>-23.58878</v>
      </c>
      <c r="Q35" s="1">
        <f t="shared" si="13"/>
        <v>-5.7363200000000028</v>
      </c>
      <c r="R35" s="1">
        <f t="shared" si="14"/>
        <v>-33.93694</v>
      </c>
      <c r="X35" s="1">
        <f t="shared" si="8"/>
        <v>-5.5233394853457307</v>
      </c>
      <c r="Y35" s="1">
        <f t="shared" si="9"/>
        <v>-37.931265888103972</v>
      </c>
      <c r="AA35" s="3">
        <v>-154.49</v>
      </c>
      <c r="AB35" s="3">
        <v>-40.340000000000003</v>
      </c>
      <c r="AC35" s="1">
        <f t="shared" si="10"/>
        <v>372.73082928012366</v>
      </c>
    </row>
    <row r="36" spans="1:29" x14ac:dyDescent="0.25">
      <c r="A36" s="1">
        <v>3.266</v>
      </c>
      <c r="B36" s="3">
        <v>11.039</v>
      </c>
      <c r="D36" s="3">
        <v>24.693999999999999</v>
      </c>
      <c r="E36" s="1">
        <v>2.4910000000000001</v>
      </c>
      <c r="G36" s="3">
        <f t="shared" si="11"/>
        <v>-3.266</v>
      </c>
      <c r="H36" s="1">
        <f t="shared" si="4"/>
        <v>2.4910000000000001</v>
      </c>
      <c r="J36" s="3">
        <f t="shared" si="5"/>
        <v>52.491</v>
      </c>
      <c r="L36" s="1">
        <f t="shared" si="6"/>
        <v>50.000299039105755</v>
      </c>
      <c r="O36" s="1">
        <f t="shared" si="12"/>
        <v>-22.867280000000001</v>
      </c>
      <c r="P36" s="1">
        <f t="shared" si="7"/>
        <v>-23.385679999999997</v>
      </c>
      <c r="Q36" s="1">
        <f t="shared" si="13"/>
        <v>-7.1155200000000018</v>
      </c>
      <c r="R36" s="1">
        <f t="shared" si="14"/>
        <v>-34.010480000000001</v>
      </c>
      <c r="X36" s="1">
        <f t="shared" si="8"/>
        <v>-6.9080739329561931</v>
      </c>
      <c r="Y36" s="1">
        <f t="shared" si="9"/>
        <v>-38.005097144266529</v>
      </c>
      <c r="AA36" s="3">
        <v>-155.71</v>
      </c>
      <c r="AB36" s="3">
        <v>-38.07</v>
      </c>
      <c r="AC36" s="1">
        <f t="shared" si="10"/>
        <v>290.23340834066437</v>
      </c>
    </row>
    <row r="37" spans="1:29" x14ac:dyDescent="0.25">
      <c r="A37" s="1">
        <v>3.8690000000000002</v>
      </c>
      <c r="B37" s="3">
        <v>10.893000000000001</v>
      </c>
      <c r="D37" s="3">
        <v>24.81</v>
      </c>
      <c r="E37" s="1">
        <v>1.851</v>
      </c>
      <c r="G37" s="3">
        <f t="shared" si="11"/>
        <v>-3.8690000000000002</v>
      </c>
      <c r="H37" s="1">
        <f t="shared" si="4"/>
        <v>1.851</v>
      </c>
      <c r="J37" s="3">
        <f t="shared" si="5"/>
        <v>51.850999999999999</v>
      </c>
      <c r="L37" s="1">
        <f t="shared" si="6"/>
        <v>50.000428048167748</v>
      </c>
      <c r="O37" s="1">
        <f t="shared" si="12"/>
        <v>-24.06793</v>
      </c>
      <c r="P37" s="1">
        <f t="shared" si="7"/>
        <v>-23.184559999999998</v>
      </c>
      <c r="Q37" s="1">
        <f t="shared" si="13"/>
        <v>-8.5038900000000019</v>
      </c>
      <c r="R37" s="1">
        <f t="shared" si="14"/>
        <v>-34.08258</v>
      </c>
      <c r="X37" s="1">
        <f t="shared" si="8"/>
        <v>-8.3096467333401272</v>
      </c>
      <c r="Y37" s="1">
        <f t="shared" si="9"/>
        <v>-38.077860910443881</v>
      </c>
      <c r="AA37" s="3">
        <v>-156.80000000000001</v>
      </c>
      <c r="AB37" s="3">
        <v>-35.75</v>
      </c>
      <c r="AC37" s="1">
        <f t="shared" si="10"/>
        <v>216.56766359196601</v>
      </c>
    </row>
    <row r="38" spans="1:29" x14ac:dyDescent="0.25">
      <c r="A38" s="1">
        <v>4.4809999999999999</v>
      </c>
      <c r="B38" s="3">
        <v>10.737</v>
      </c>
      <c r="D38" s="3">
        <v>24.908000000000001</v>
      </c>
      <c r="E38" s="1">
        <v>1.1879999999999999</v>
      </c>
      <c r="G38" s="3">
        <f t="shared" si="11"/>
        <v>-4.4809999999999999</v>
      </c>
      <c r="H38" s="1">
        <f t="shared" si="4"/>
        <v>1.1879999999999999</v>
      </c>
      <c r="J38" s="3">
        <f t="shared" si="5"/>
        <v>51.188000000000002</v>
      </c>
      <c r="L38" s="1">
        <f t="shared" si="6"/>
        <v>49.999967219989259</v>
      </c>
      <c r="O38" s="1">
        <f t="shared" si="12"/>
        <v>-25.271250000000006</v>
      </c>
      <c r="P38" s="1">
        <f t="shared" si="7"/>
        <v>-22.98263</v>
      </c>
      <c r="Q38" s="1">
        <f t="shared" si="13"/>
        <v>-9.8998700000000053</v>
      </c>
      <c r="R38" s="1">
        <f t="shared" si="14"/>
        <v>-34.150450000000006</v>
      </c>
      <c r="X38" s="1">
        <f t="shared" si="8"/>
        <v>-9.7159138984243825</v>
      </c>
      <c r="Y38" s="1">
        <f t="shared" si="9"/>
        <v>-38.146217780126008</v>
      </c>
      <c r="AA38" s="3">
        <v>-157.76</v>
      </c>
      <c r="AB38" s="3">
        <v>-33.409999999999997</v>
      </c>
      <c r="AC38" s="1">
        <f t="shared" si="10"/>
        <v>153.17126931957188</v>
      </c>
    </row>
    <row r="39" spans="1:29" s="2" customFormat="1" x14ac:dyDescent="0.25">
      <c r="A39" s="2">
        <v>5.1029999999999998</v>
      </c>
      <c r="B39" s="3">
        <v>10.571999999999999</v>
      </c>
      <c r="D39" s="3">
        <v>24.988</v>
      </c>
      <c r="E39" s="2">
        <v>0.505</v>
      </c>
      <c r="G39" s="3">
        <f t="shared" si="11"/>
        <v>-5.1029999999999998</v>
      </c>
      <c r="H39" s="2">
        <f t="shared" si="4"/>
        <v>0.505</v>
      </c>
      <c r="J39" s="3">
        <f t="shared" si="5"/>
        <v>50.505000000000003</v>
      </c>
      <c r="L39" s="2">
        <f t="shared" si="6"/>
        <v>50.001127687283223</v>
      </c>
      <c r="O39" s="1">
        <f t="shared" si="12"/>
        <v>-26.478910000000003</v>
      </c>
      <c r="P39" s="1">
        <f t="shared" si="7"/>
        <v>-22.780530000000009</v>
      </c>
      <c r="Q39" s="1">
        <f t="shared" si="13"/>
        <v>-11.30437</v>
      </c>
      <c r="R39" s="1">
        <f t="shared" si="14"/>
        <v>-34.21511000000001</v>
      </c>
      <c r="X39" s="1">
        <f t="shared" si="8"/>
        <v>-11.145262156191592</v>
      </c>
      <c r="Y39" s="1">
        <f t="shared" si="9"/>
        <v>-38.211944334074744</v>
      </c>
      <c r="AA39" s="3">
        <v>-158.59</v>
      </c>
      <c r="AB39" s="3">
        <v>-31.04</v>
      </c>
      <c r="AC39" s="1">
        <f t="shared" si="10"/>
        <v>100.1248007616344</v>
      </c>
    </row>
    <row r="40" spans="1:29" x14ac:dyDescent="0.25">
      <c r="A40" s="1">
        <v>5.734</v>
      </c>
      <c r="B40" s="3">
        <v>10.4</v>
      </c>
      <c r="D40" s="3">
        <v>25.048999999999999</v>
      </c>
      <c r="E40" s="1">
        <v>0.19900000000000001</v>
      </c>
      <c r="G40" s="3">
        <f t="shared" si="11"/>
        <v>-5.734</v>
      </c>
      <c r="H40" s="1">
        <f>E40*(-1)</f>
        <v>-0.19900000000000001</v>
      </c>
      <c r="J40" s="3">
        <f t="shared" si="5"/>
        <v>49.801000000000002</v>
      </c>
      <c r="L40" s="1">
        <f t="shared" si="6"/>
        <v>50.000318898983039</v>
      </c>
      <c r="O40" s="1">
        <f t="shared" si="12"/>
        <v>-27.688510000000001</v>
      </c>
      <c r="P40" s="1">
        <f t="shared" si="7"/>
        <v>-22.573770000000003</v>
      </c>
      <c r="Q40" s="1">
        <f t="shared" si="13"/>
        <v>-12.716129999999998</v>
      </c>
      <c r="R40" s="1">
        <f t="shared" si="14"/>
        <v>-34.27131</v>
      </c>
      <c r="X40" s="1">
        <f t="shared" si="8"/>
        <v>-12.573674480900412</v>
      </c>
      <c r="Y40" s="1">
        <f t="shared" si="9"/>
        <v>-38.26877249827038</v>
      </c>
      <c r="AA40" s="3">
        <v>-159.30000000000001</v>
      </c>
      <c r="AB40" s="3">
        <v>-28.65</v>
      </c>
      <c r="AC40" s="1">
        <f t="shared" si="10"/>
        <v>58.007082680001183</v>
      </c>
    </row>
    <row r="41" spans="1:29" x14ac:dyDescent="0.25">
      <c r="A41" s="1">
        <v>6.3739999999999997</v>
      </c>
      <c r="B41" s="3">
        <v>10.221</v>
      </c>
      <c r="D41" s="3">
        <v>25.091999999999999</v>
      </c>
      <c r="E41" s="1">
        <v>0.92100000000000004</v>
      </c>
      <c r="G41" s="3">
        <f t="shared" si="11"/>
        <v>-6.3739999999999997</v>
      </c>
      <c r="H41" s="1">
        <f t="shared" ref="H41:H90" si="15">E41*(-1)</f>
        <v>-0.92100000000000004</v>
      </c>
      <c r="J41" s="3">
        <f t="shared" si="5"/>
        <v>49.079000000000001</v>
      </c>
      <c r="L41" s="1">
        <f t="shared" si="6"/>
        <v>50.000533197157004</v>
      </c>
      <c r="O41" s="1">
        <f t="shared" si="12"/>
        <v>-28.900659999999998</v>
      </c>
      <c r="P41" s="1">
        <f t="shared" si="7"/>
        <v>-22.364780000000003</v>
      </c>
      <c r="Q41" s="1">
        <f t="shared" si="13"/>
        <v>-14.134619999999995</v>
      </c>
      <c r="R41" s="1">
        <f t="shared" si="14"/>
        <v>-34.321860000000001</v>
      </c>
      <c r="X41" s="1">
        <f t="shared" si="8"/>
        <v>-14.013720755683167</v>
      </c>
      <c r="Y41" s="1">
        <f t="shared" si="9"/>
        <v>-38.320032504122807</v>
      </c>
      <c r="AA41" s="3">
        <v>-159.88</v>
      </c>
      <c r="AB41" s="3">
        <v>-26.24</v>
      </c>
      <c r="AC41" s="1">
        <f t="shared" si="10"/>
        <v>27.104915074672295</v>
      </c>
    </row>
    <row r="42" spans="1:29" x14ac:dyDescent="0.25">
      <c r="A42" s="1">
        <v>7.0229999999999997</v>
      </c>
      <c r="B42" s="3">
        <v>10.036</v>
      </c>
      <c r="D42" s="3">
        <v>25.117000000000001</v>
      </c>
      <c r="E42" s="1">
        <v>1.661</v>
      </c>
      <c r="G42" s="3">
        <f t="shared" si="11"/>
        <v>-7.0229999999999997</v>
      </c>
      <c r="H42" s="1">
        <f t="shared" si="15"/>
        <v>-1.661</v>
      </c>
      <c r="J42" s="3">
        <f t="shared" si="5"/>
        <v>48.338999999999999</v>
      </c>
      <c r="L42" s="1">
        <f t="shared" si="6"/>
        <v>50.000994080118048</v>
      </c>
      <c r="O42" s="1">
        <f t="shared" si="12"/>
        <v>-30.11542</v>
      </c>
      <c r="P42" s="1">
        <f t="shared" si="7"/>
        <v>-22.151769999999999</v>
      </c>
      <c r="Q42" s="1">
        <f t="shared" si="13"/>
        <v>-15.560280000000002</v>
      </c>
      <c r="R42" s="1">
        <f t="shared" si="14"/>
        <v>-34.36497</v>
      </c>
      <c r="X42" s="1">
        <f t="shared" si="8"/>
        <v>-15.471394419905643</v>
      </c>
      <c r="Y42" s="1">
        <f t="shared" si="9"/>
        <v>-38.363982297261821</v>
      </c>
      <c r="AA42" s="3">
        <v>-160.34</v>
      </c>
      <c r="AB42" s="3">
        <v>-23.83</v>
      </c>
      <c r="AC42" s="1">
        <f t="shared" si="10"/>
        <v>7.8189474693434082</v>
      </c>
    </row>
    <row r="43" spans="1:29" x14ac:dyDescent="0.25">
      <c r="A43" s="1">
        <v>7.68</v>
      </c>
      <c r="B43" s="3">
        <v>9.8480000000000008</v>
      </c>
      <c r="D43" s="3">
        <v>25.123000000000001</v>
      </c>
      <c r="E43" s="1">
        <v>2.4159999999999999</v>
      </c>
      <c r="G43" s="3">
        <f t="shared" si="11"/>
        <v>-7.68</v>
      </c>
      <c r="H43" s="1">
        <f t="shared" si="15"/>
        <v>-2.4159999999999999</v>
      </c>
      <c r="J43" s="3">
        <f t="shared" si="5"/>
        <v>47.584000000000003</v>
      </c>
      <c r="L43" s="1">
        <f t="shared" si="6"/>
        <v>50.000425048193343</v>
      </c>
      <c r="O43" s="1">
        <f t="shared" si="12"/>
        <v>-31.330209999999997</v>
      </c>
      <c r="P43" s="1">
        <f t="shared" si="7"/>
        <v>-21.931620000000002</v>
      </c>
      <c r="Q43" s="1">
        <f t="shared" si="13"/>
        <v>-16.990529999999996</v>
      </c>
      <c r="R43" s="1">
        <f t="shared" si="14"/>
        <v>-34.39676</v>
      </c>
      <c r="X43" s="1">
        <f t="shared" si="8"/>
        <v>-16.924485032519275</v>
      </c>
      <c r="Y43" s="1">
        <f t="shared" si="9"/>
        <v>-38.396214720617607</v>
      </c>
      <c r="AA43" s="3">
        <v>-160.68</v>
      </c>
      <c r="AB43" s="3">
        <v>-21.41</v>
      </c>
      <c r="AC43" s="1">
        <f t="shared" si="10"/>
        <v>0.14155510216668601</v>
      </c>
    </row>
    <row r="44" spans="1:29" x14ac:dyDescent="0.25">
      <c r="A44" s="1">
        <v>8.3450000000000006</v>
      </c>
      <c r="B44" s="3">
        <v>9.6549999999999994</v>
      </c>
      <c r="D44" s="3">
        <v>25.111000000000001</v>
      </c>
      <c r="E44" s="1">
        <v>3.1869999999999998</v>
      </c>
      <c r="G44" s="3">
        <f t="shared" si="11"/>
        <v>-8.3450000000000006</v>
      </c>
      <c r="H44" s="1">
        <f t="shared" si="15"/>
        <v>-3.1869999999999998</v>
      </c>
      <c r="J44" s="3">
        <f t="shared" si="5"/>
        <v>46.813000000000002</v>
      </c>
      <c r="L44" s="1">
        <f t="shared" si="6"/>
        <v>50.000208999563199</v>
      </c>
      <c r="O44" s="1">
        <f t="shared" si="12"/>
        <v>-32.545760000000001</v>
      </c>
      <c r="P44" s="1">
        <f t="shared" si="7"/>
        <v>-21.707180000000005</v>
      </c>
      <c r="Q44" s="1">
        <f t="shared" si="13"/>
        <v>-18.425720000000005</v>
      </c>
      <c r="R44" s="1">
        <f t="shared" si="14"/>
        <v>-34.420460000000006</v>
      </c>
      <c r="X44" s="1">
        <f t="shared" si="8"/>
        <v>-18.389519751531573</v>
      </c>
      <c r="Y44" s="1">
        <f t="shared" si="9"/>
        <v>-38.420296189397121</v>
      </c>
      <c r="AA44" s="3">
        <v>-160.9</v>
      </c>
      <c r="AB44" s="3">
        <v>-19</v>
      </c>
      <c r="AC44" s="1">
        <f t="shared" si="10"/>
        <v>4.1361874968377919</v>
      </c>
    </row>
    <row r="45" spans="1:29" x14ac:dyDescent="0.25">
      <c r="A45" s="1">
        <v>9.0190000000000001</v>
      </c>
      <c r="B45" s="3">
        <v>9.4600000000000009</v>
      </c>
      <c r="D45" s="3">
        <v>25.081</v>
      </c>
      <c r="E45" s="1">
        <v>3.9710000000000001</v>
      </c>
      <c r="G45" s="3">
        <f t="shared" si="11"/>
        <v>-9.0190000000000001</v>
      </c>
      <c r="H45" s="1">
        <f t="shared" si="15"/>
        <v>-3.9710000000000001</v>
      </c>
      <c r="J45" s="3">
        <f t="shared" si="5"/>
        <v>46.028999999999996</v>
      </c>
      <c r="L45" s="1">
        <f t="shared" si="6"/>
        <v>50.001017599644911</v>
      </c>
      <c r="O45" s="1">
        <f t="shared" si="12"/>
        <v>-33.763860000000008</v>
      </c>
      <c r="P45" s="1">
        <f t="shared" si="7"/>
        <v>-21.475509999999996</v>
      </c>
      <c r="Q45" s="1">
        <f t="shared" si="13"/>
        <v>-19.867640000000009</v>
      </c>
      <c r="R45" s="1">
        <f t="shared" si="14"/>
        <v>-34.433509999999998</v>
      </c>
      <c r="X45" s="1">
        <f t="shared" si="8"/>
        <v>-19.870570300882726</v>
      </c>
      <c r="Y45" s="1">
        <f t="shared" si="9"/>
        <v>-38.433508926666946</v>
      </c>
      <c r="AA45" s="3">
        <v>-161</v>
      </c>
      <c r="AB45" s="3">
        <v>-16.59</v>
      </c>
      <c r="AC45" s="1">
        <f t="shared" si="10"/>
        <v>19.747019891508899</v>
      </c>
    </row>
    <row r="46" spans="1:29" x14ac:dyDescent="0.25">
      <c r="A46" s="1">
        <v>9.7010000000000005</v>
      </c>
      <c r="B46" s="3">
        <v>9.2639999999999993</v>
      </c>
      <c r="D46" s="3">
        <v>25.032</v>
      </c>
      <c r="E46" s="1">
        <v>4.7690000000000001</v>
      </c>
      <c r="G46" s="3">
        <f t="shared" si="11"/>
        <v>-9.7010000000000005</v>
      </c>
      <c r="H46" s="1">
        <f t="shared" si="15"/>
        <v>-4.7690000000000001</v>
      </c>
      <c r="J46" s="3">
        <f t="shared" si="5"/>
        <v>45.231000000000002</v>
      </c>
      <c r="L46" s="1">
        <f t="shared" si="6"/>
        <v>50.000063779959319</v>
      </c>
      <c r="O46" s="1">
        <f t="shared" si="12"/>
        <v>-34.982050000000001</v>
      </c>
      <c r="P46" s="1">
        <f t="shared" si="7"/>
        <v>-21.233910000000002</v>
      </c>
      <c r="Q46" s="1">
        <f t="shared" si="13"/>
        <v>-21.314590000000006</v>
      </c>
      <c r="R46" s="1">
        <f t="shared" si="14"/>
        <v>-34.432450000000003</v>
      </c>
      <c r="X46" s="1">
        <f t="shared" si="8"/>
        <v>-21.344977883910047</v>
      </c>
      <c r="Y46" s="1">
        <f t="shared" si="9"/>
        <v>-38.432334570398439</v>
      </c>
      <c r="AA46" s="3">
        <v>-161.01</v>
      </c>
      <c r="AB46" s="3">
        <v>-14.2</v>
      </c>
      <c r="AC46" s="1">
        <f t="shared" si="10"/>
        <v>46.70030180987569</v>
      </c>
    </row>
    <row r="47" spans="1:29" x14ac:dyDescent="0.25">
      <c r="A47" s="1">
        <v>10.39</v>
      </c>
      <c r="B47" s="3">
        <v>9.0660000000000007</v>
      </c>
      <c r="D47" s="3">
        <v>24.965</v>
      </c>
      <c r="E47" s="1">
        <v>5.5780000000000003</v>
      </c>
      <c r="G47" s="3">
        <f t="shared" si="11"/>
        <v>-10.39</v>
      </c>
      <c r="H47" s="1">
        <f t="shared" si="15"/>
        <v>-5.5780000000000003</v>
      </c>
      <c r="J47" s="3">
        <f t="shared" si="5"/>
        <v>44.421999999999997</v>
      </c>
      <c r="L47" s="1">
        <f t="shared" si="6"/>
        <v>50.000227609481939</v>
      </c>
      <c r="O47" s="1">
        <f t="shared" si="12"/>
        <v>-36.199090000000005</v>
      </c>
      <c r="P47" s="1">
        <f t="shared" si="7"/>
        <v>-20.986539999999994</v>
      </c>
      <c r="Q47" s="1">
        <f t="shared" si="13"/>
        <v>-22.763810000000007</v>
      </c>
      <c r="R47" s="1">
        <f t="shared" si="14"/>
        <v>-34.421439999999997</v>
      </c>
      <c r="X47" s="1">
        <f t="shared" si="8"/>
        <v>-22.828803651003632</v>
      </c>
      <c r="Y47" s="1">
        <f t="shared" si="9"/>
        <v>-38.420911943310664</v>
      </c>
      <c r="AA47" s="3">
        <v>-161.01</v>
      </c>
      <c r="AB47" s="3">
        <v>-11.83</v>
      </c>
      <c r="AC47" s="1">
        <f t="shared" si="10"/>
        <v>84.70923325193813</v>
      </c>
    </row>
    <row r="48" spans="1:29" x14ac:dyDescent="0.25">
      <c r="A48" s="1">
        <v>11.087999999999999</v>
      </c>
      <c r="B48" s="3">
        <v>8.8680000000000003</v>
      </c>
      <c r="D48" s="3">
        <v>24.88</v>
      </c>
      <c r="E48" s="1">
        <v>6.3979999999999997</v>
      </c>
      <c r="G48" s="3">
        <f t="shared" si="11"/>
        <v>-11.087999999999999</v>
      </c>
      <c r="H48" s="1">
        <f t="shared" si="15"/>
        <v>-6.3979999999999997</v>
      </c>
      <c r="J48" s="3">
        <f>H48+50</f>
        <v>43.602000000000004</v>
      </c>
      <c r="L48" s="1">
        <f t="shared" si="6"/>
        <v>50.001477778161721</v>
      </c>
      <c r="O48" s="1">
        <f t="shared" si="12"/>
        <v>-37.418679999999995</v>
      </c>
      <c r="P48" s="1">
        <f t="shared" si="7"/>
        <v>-20.729940000000003</v>
      </c>
      <c r="Q48" s="1">
        <f t="shared" si="13"/>
        <v>-24.219759999999997</v>
      </c>
      <c r="R48" s="1">
        <f t="shared" si="14"/>
        <v>-34.397779999999997</v>
      </c>
      <c r="X48" s="1">
        <f t="shared" si="8"/>
        <v>-24.32907743429238</v>
      </c>
      <c r="Y48" s="1">
        <f t="shared" si="9"/>
        <v>-38.39628593329055</v>
      </c>
      <c r="AA48" s="3">
        <v>-161.01</v>
      </c>
      <c r="AB48" s="3">
        <v>-9.5</v>
      </c>
      <c r="AC48" s="1">
        <f t="shared" si="10"/>
        <v>133.02766374139193</v>
      </c>
    </row>
    <row r="49" spans="1:29" x14ac:dyDescent="0.25">
      <c r="A49" s="1">
        <v>11.792999999999999</v>
      </c>
      <c r="B49" s="3">
        <v>8.6709999999999994</v>
      </c>
      <c r="D49" s="3">
        <v>24.774999999999999</v>
      </c>
      <c r="E49" s="1">
        <v>7.2290000000000001</v>
      </c>
      <c r="G49" s="3">
        <f t="shared" si="11"/>
        <v>-11.792999999999999</v>
      </c>
      <c r="H49" s="1">
        <f t="shared" si="15"/>
        <v>-7.2290000000000001</v>
      </c>
      <c r="J49" s="3">
        <f t="shared" si="5"/>
        <v>42.771000000000001</v>
      </c>
      <c r="L49" s="1">
        <f t="shared" si="6"/>
        <v>50.000286239180674</v>
      </c>
      <c r="O49" s="1">
        <f t="shared" si="12"/>
        <v>-38.635719999999999</v>
      </c>
      <c r="P49" s="1">
        <f t="shared" si="7"/>
        <v>-20.462080000000004</v>
      </c>
      <c r="Q49" s="1">
        <f t="shared" si="13"/>
        <v>-25.677719999999997</v>
      </c>
      <c r="R49" s="1">
        <f t="shared" si="14"/>
        <v>-34.357920000000007</v>
      </c>
      <c r="X49" s="1">
        <f t="shared" si="8"/>
        <v>-25.817435623686301</v>
      </c>
      <c r="Y49" s="1">
        <f t="shared" si="9"/>
        <v>-38.355479198373175</v>
      </c>
      <c r="AA49" s="3">
        <v>-161.01</v>
      </c>
      <c r="AB49" s="3">
        <v>-7.19</v>
      </c>
      <c r="AC49" s="1">
        <f t="shared" si="10"/>
        <v>191.64974375454139</v>
      </c>
    </row>
    <row r="50" spans="1:29" x14ac:dyDescent="0.25">
      <c r="A50" s="1">
        <v>12.505000000000001</v>
      </c>
      <c r="B50" s="3">
        <v>8.4740000000000002</v>
      </c>
      <c r="D50" s="3">
        <v>24.652000000000001</v>
      </c>
      <c r="E50" s="1">
        <v>8.0679999999999996</v>
      </c>
      <c r="G50" s="3">
        <f t="shared" si="11"/>
        <v>-12.505000000000001</v>
      </c>
      <c r="H50" s="1">
        <f t="shared" si="15"/>
        <v>-8.0679999999999996</v>
      </c>
      <c r="J50" s="3">
        <f t="shared" si="5"/>
        <v>41.932000000000002</v>
      </c>
      <c r="L50" s="1">
        <f t="shared" si="6"/>
        <v>50.000804123533854</v>
      </c>
      <c r="O50" s="1">
        <f t="shared" si="12"/>
        <v>-39.851550000000003</v>
      </c>
      <c r="P50" s="1">
        <f t="shared" si="7"/>
        <v>-20.187239999999999</v>
      </c>
      <c r="Q50" s="1">
        <f t="shared" si="13"/>
        <v>-27.137510000000006</v>
      </c>
      <c r="R50" s="1">
        <f t="shared" si="14"/>
        <v>-34.306899999999999</v>
      </c>
      <c r="X50" s="1">
        <f t="shared" si="8"/>
        <v>-27.322682244899397</v>
      </c>
      <c r="Y50" s="1">
        <f t="shared" si="9"/>
        <v>-38.302611606174665</v>
      </c>
      <c r="AA50" s="3">
        <v>-161.01</v>
      </c>
      <c r="AB50" s="3">
        <v>-4.91</v>
      </c>
      <c r="AC50" s="1">
        <f t="shared" si="10"/>
        <v>259.9756980532344</v>
      </c>
    </row>
    <row r="51" spans="1:29" x14ac:dyDescent="0.25">
      <c r="A51" s="1">
        <v>13.225</v>
      </c>
      <c r="B51" s="3">
        <v>8.2799999999999994</v>
      </c>
      <c r="D51" s="3">
        <v>24.510999999999999</v>
      </c>
      <c r="E51" s="1">
        <v>8.9160000000000004</v>
      </c>
      <c r="G51" s="3">
        <f t="shared" si="11"/>
        <v>-13.225</v>
      </c>
      <c r="H51" s="1">
        <f t="shared" si="15"/>
        <v>-8.9160000000000004</v>
      </c>
      <c r="J51" s="3">
        <f t="shared" si="5"/>
        <v>41.084000000000003</v>
      </c>
      <c r="L51" s="1">
        <f t="shared" si="6"/>
        <v>50.00108110831205</v>
      </c>
      <c r="O51" s="1">
        <f t="shared" si="12"/>
        <v>-41.068199999999997</v>
      </c>
      <c r="P51" s="1">
        <f t="shared" si="7"/>
        <v>-19.899320000000003</v>
      </c>
      <c r="Q51" s="1">
        <f t="shared" si="13"/>
        <v>-28.602679999999996</v>
      </c>
      <c r="R51" s="1">
        <f t="shared" si="14"/>
        <v>-34.239000000000004</v>
      </c>
      <c r="X51" s="1">
        <f t="shared" si="8"/>
        <v>-28.830150073963779</v>
      </c>
      <c r="Y51" s="1">
        <f t="shared" si="9"/>
        <v>-38.232526933106996</v>
      </c>
      <c r="AA51" s="3">
        <v>-161.01</v>
      </c>
      <c r="AB51" s="3">
        <v>-2.65</v>
      </c>
      <c r="AC51" s="1">
        <f t="shared" si="10"/>
        <v>337.96270187562317</v>
      </c>
    </row>
    <row r="52" spans="1:29" x14ac:dyDescent="0.25">
      <c r="A52" s="1">
        <v>13.952</v>
      </c>
      <c r="B52" s="3">
        <v>8.0879999999999992</v>
      </c>
      <c r="D52" s="3">
        <v>24.35</v>
      </c>
      <c r="E52" s="1">
        <v>9.7720000000000002</v>
      </c>
      <c r="G52" s="3">
        <f t="shared" si="11"/>
        <v>-13.952</v>
      </c>
      <c r="H52" s="1">
        <f t="shared" si="15"/>
        <v>-9.7720000000000002</v>
      </c>
      <c r="J52" s="3">
        <f t="shared" si="5"/>
        <v>40.228000000000002</v>
      </c>
      <c r="L52" s="1">
        <f t="shared" si="6"/>
        <v>50.000228039479978</v>
      </c>
      <c r="O52" s="1">
        <f t="shared" si="12"/>
        <v>-42.282180000000004</v>
      </c>
      <c r="P52" s="1">
        <f t="shared" si="7"/>
        <v>-19.600720000000003</v>
      </c>
      <c r="Q52" s="1">
        <f t="shared" si="13"/>
        <v>-30.068980000000003</v>
      </c>
      <c r="R52" s="1">
        <f t="shared" si="14"/>
        <v>-34.155480000000004</v>
      </c>
      <c r="X52" s="1">
        <f t="shared" si="8"/>
        <v>-30.335072256406303</v>
      </c>
      <c r="Y52" s="1">
        <f t="shared" si="9"/>
        <v>-38.146619550439276</v>
      </c>
      <c r="AA52" s="3">
        <v>-161.01</v>
      </c>
      <c r="AB52" s="3">
        <v>-0.41</v>
      </c>
      <c r="AC52" s="1">
        <f t="shared" si="10"/>
        <v>425.33955522170743</v>
      </c>
    </row>
    <row r="53" spans="1:29" x14ac:dyDescent="0.25">
      <c r="A53" s="1">
        <v>14.686999999999999</v>
      </c>
      <c r="B53" s="3">
        <v>7.899</v>
      </c>
      <c r="D53" s="3">
        <v>24.170999999999999</v>
      </c>
      <c r="E53" s="1">
        <v>10.634</v>
      </c>
      <c r="G53" s="3">
        <f t="shared" si="11"/>
        <v>-14.686999999999999</v>
      </c>
      <c r="H53" s="1">
        <f t="shared" si="15"/>
        <v>-10.634</v>
      </c>
      <c r="J53" s="3">
        <f t="shared" si="5"/>
        <v>39.366</v>
      </c>
      <c r="L53" s="1">
        <f t="shared" si="6"/>
        <v>50.00116251648555</v>
      </c>
      <c r="O53" s="1">
        <f t="shared" si="12"/>
        <v>-43.4968</v>
      </c>
      <c r="P53" s="1">
        <f t="shared" si="7"/>
        <v>-19.291409999999999</v>
      </c>
      <c r="Q53" s="1">
        <f t="shared" si="13"/>
        <v>-31.539339999999999</v>
      </c>
      <c r="R53" s="1">
        <f t="shared" si="14"/>
        <v>-34.057450000000003</v>
      </c>
      <c r="X53" s="1">
        <f t="shared" si="8"/>
        <v>-31.850055201083023</v>
      </c>
      <c r="Y53" s="1">
        <f t="shared" si="9"/>
        <v>-38.045363748291948</v>
      </c>
    </row>
    <row r="54" spans="1:29" x14ac:dyDescent="0.25">
      <c r="A54" s="1">
        <v>15.429</v>
      </c>
      <c r="B54" s="3">
        <v>7.7130000000000001</v>
      </c>
      <c r="D54" s="3">
        <v>23.972000000000001</v>
      </c>
      <c r="E54" s="1">
        <v>11.503</v>
      </c>
      <c r="G54" s="3">
        <f t="shared" si="11"/>
        <v>-15.429</v>
      </c>
      <c r="H54" s="1">
        <f t="shared" si="15"/>
        <v>-11.503</v>
      </c>
      <c r="J54" s="3">
        <f t="shared" si="5"/>
        <v>38.497</v>
      </c>
      <c r="L54" s="1">
        <f t="shared" si="6"/>
        <v>50.00093456126595</v>
      </c>
      <c r="O54" s="1">
        <f t="shared" si="12"/>
        <v>-44.708750000000002</v>
      </c>
      <c r="P54" s="1">
        <f t="shared" si="7"/>
        <v>-18.970420000000001</v>
      </c>
      <c r="Q54" s="1">
        <f t="shared" si="13"/>
        <v>-33.010830000000006</v>
      </c>
      <c r="R54" s="1">
        <f t="shared" si="14"/>
        <v>-33.942800000000005</v>
      </c>
      <c r="X54" s="1">
        <f t="shared" si="8"/>
        <v>-33.370221121469861</v>
      </c>
      <c r="Y54" s="1">
        <f t="shared" si="9"/>
        <v>-37.926622036914885</v>
      </c>
    </row>
    <row r="55" spans="1:29" x14ac:dyDescent="0.25">
      <c r="A55" s="1">
        <v>16.177</v>
      </c>
      <c r="B55" s="3">
        <v>7.532</v>
      </c>
      <c r="D55" s="3">
        <v>23.754999999999999</v>
      </c>
      <c r="E55" s="1">
        <v>12.377000000000001</v>
      </c>
      <c r="G55" s="3">
        <f t="shared" si="11"/>
        <v>-16.177</v>
      </c>
      <c r="H55" s="1">
        <f t="shared" si="15"/>
        <v>-12.377000000000001</v>
      </c>
      <c r="J55" s="3">
        <f t="shared" si="5"/>
        <v>37.622999999999998</v>
      </c>
      <c r="L55" s="1">
        <f t="shared" si="6"/>
        <v>50.000329048917266</v>
      </c>
      <c r="O55" s="1">
        <f t="shared" si="12"/>
        <v>-45.917820000000006</v>
      </c>
      <c r="P55" s="1">
        <f t="shared" si="7"/>
        <v>-18.635809999999999</v>
      </c>
      <c r="Q55" s="1">
        <f t="shared" si="13"/>
        <v>-34.483240000000002</v>
      </c>
      <c r="R55" s="1">
        <f t="shared" si="14"/>
        <v>-33.80997</v>
      </c>
      <c r="X55" s="1">
        <f t="shared" si="8"/>
        <v>-34.883887209698166</v>
      </c>
      <c r="Y55" s="1">
        <f t="shared" si="9"/>
        <v>-37.789854648248124</v>
      </c>
    </row>
    <row r="56" spans="1:29" x14ac:dyDescent="0.25">
      <c r="A56" s="1">
        <v>16.933</v>
      </c>
      <c r="B56" s="3">
        <v>7.3550000000000004</v>
      </c>
      <c r="D56" s="3">
        <v>23.518000000000001</v>
      </c>
      <c r="E56" s="1">
        <v>13.255000000000001</v>
      </c>
      <c r="G56" s="3">
        <f t="shared" si="11"/>
        <v>-16.933</v>
      </c>
      <c r="H56" s="1">
        <f t="shared" si="15"/>
        <v>-13.255000000000001</v>
      </c>
      <c r="J56" s="3">
        <f t="shared" si="5"/>
        <v>36.744999999999997</v>
      </c>
      <c r="L56" s="1">
        <f t="shared" si="6"/>
        <v>50.000555006919669</v>
      </c>
      <c r="O56" s="1">
        <f t="shared" si="12"/>
        <v>-47.125889999999998</v>
      </c>
      <c r="P56" s="1">
        <f t="shared" si="7"/>
        <v>-18.29016</v>
      </c>
      <c r="Q56" s="1">
        <f t="shared" si="13"/>
        <v>-35.957689999999999</v>
      </c>
      <c r="R56" s="1">
        <f t="shared" si="14"/>
        <v>-33.661540000000002</v>
      </c>
      <c r="X56" s="1">
        <f t="shared" si="8"/>
        <v>-36.40624722269623</v>
      </c>
      <c r="Y56" s="1">
        <f t="shared" si="9"/>
        <v>-37.636309983026322</v>
      </c>
    </row>
    <row r="57" spans="1:29" x14ac:dyDescent="0.25">
      <c r="A57" s="1">
        <v>17.696000000000002</v>
      </c>
      <c r="B57" s="3">
        <v>7.1829999999999998</v>
      </c>
      <c r="D57" s="3">
        <v>23.262</v>
      </c>
      <c r="E57" s="1">
        <v>14.138</v>
      </c>
      <c r="G57" s="3">
        <f t="shared" si="11"/>
        <v>-17.696000000000002</v>
      </c>
      <c r="H57" s="1">
        <f t="shared" si="15"/>
        <v>-14.138</v>
      </c>
      <c r="J57" s="3">
        <f t="shared" si="5"/>
        <v>35.862000000000002</v>
      </c>
      <c r="L57" s="1">
        <f t="shared" si="6"/>
        <v>50.000428048167748</v>
      </c>
      <c r="O57" s="1">
        <f t="shared" si="12"/>
        <v>-48.332080000000005</v>
      </c>
      <c r="P57" s="1">
        <f t="shared" si="7"/>
        <v>-17.930890000000002</v>
      </c>
      <c r="Q57" s="1">
        <f t="shared" si="13"/>
        <v>-37.434060000000002</v>
      </c>
      <c r="R57" s="1">
        <f t="shared" si="14"/>
        <v>-33.494929999999997</v>
      </c>
      <c r="X57" s="1">
        <f t="shared" si="8"/>
        <v>-37.926125010179796</v>
      </c>
      <c r="Y57" s="1">
        <f t="shared" si="9"/>
        <v>-37.464548624724138</v>
      </c>
    </row>
    <row r="58" spans="1:29" x14ac:dyDescent="0.25">
      <c r="A58" s="1">
        <v>18.465</v>
      </c>
      <c r="B58" s="3">
        <v>7.016</v>
      </c>
      <c r="D58" s="3">
        <v>22.986999999999998</v>
      </c>
      <c r="E58" s="1">
        <v>15.023</v>
      </c>
      <c r="G58" s="3">
        <f t="shared" si="11"/>
        <v>-18.465</v>
      </c>
      <c r="H58" s="1">
        <f t="shared" si="15"/>
        <v>-15.023</v>
      </c>
      <c r="J58" s="3">
        <f t="shared" si="5"/>
        <v>34.977000000000004</v>
      </c>
      <c r="L58" s="1">
        <f t="shared" si="6"/>
        <v>50.000858242634195</v>
      </c>
      <c r="O58" s="1">
        <f t="shared" si="12"/>
        <v>-49.534419999999997</v>
      </c>
      <c r="P58" s="1">
        <f t="shared" si="7"/>
        <v>-17.560310000000005</v>
      </c>
      <c r="Q58" s="1">
        <f t="shared" si="13"/>
        <v>-38.909239999999997</v>
      </c>
      <c r="R58" s="1">
        <f t="shared" si="14"/>
        <v>-33.312070000000006</v>
      </c>
      <c r="X58" s="1">
        <f t="shared" si="8"/>
        <v>-39.455872170477832</v>
      </c>
      <c r="Y58" s="1">
        <f t="shared" si="9"/>
        <v>-37.274543125485991</v>
      </c>
    </row>
    <row r="59" spans="1:29" x14ac:dyDescent="0.25">
      <c r="A59" s="1">
        <v>19.241</v>
      </c>
      <c r="B59" s="3">
        <v>6.8559999999999999</v>
      </c>
      <c r="D59" s="3">
        <v>22.693000000000001</v>
      </c>
      <c r="E59" s="1">
        <v>15.912000000000001</v>
      </c>
      <c r="G59" s="3">
        <f t="shared" si="11"/>
        <v>-19.241</v>
      </c>
      <c r="H59" s="1">
        <f t="shared" si="15"/>
        <v>-15.912000000000001</v>
      </c>
      <c r="J59" s="3">
        <f t="shared" si="5"/>
        <v>34.088000000000001</v>
      </c>
      <c r="L59" s="1">
        <f t="shared" si="6"/>
        <v>50.000421798220863</v>
      </c>
      <c r="O59" s="1">
        <f t="shared" si="12"/>
        <v>-50.734939999999995</v>
      </c>
      <c r="P59" s="1">
        <f t="shared" si="7"/>
        <v>-17.173320000000004</v>
      </c>
      <c r="Q59" s="1">
        <f t="shared" si="13"/>
        <v>-40.386780000000002</v>
      </c>
      <c r="R59" s="1">
        <f t="shared" si="14"/>
        <v>-33.108240000000002</v>
      </c>
      <c r="X59" s="1">
        <f t="shared" si="8"/>
        <v>-40.974255241758854</v>
      </c>
      <c r="Y59" s="1">
        <f t="shared" si="9"/>
        <v>-37.064863919495053</v>
      </c>
    </row>
    <row r="60" spans="1:29" x14ac:dyDescent="0.25">
      <c r="A60" s="1">
        <v>20.024000000000001</v>
      </c>
      <c r="B60" s="3">
        <v>6.7009999999999996</v>
      </c>
      <c r="D60" s="3">
        <v>22.379000000000001</v>
      </c>
      <c r="E60" s="1">
        <v>16.802</v>
      </c>
      <c r="G60" s="3">
        <f t="shared" si="11"/>
        <v>-20.024000000000001</v>
      </c>
      <c r="H60" s="1">
        <f t="shared" si="15"/>
        <v>-16.802</v>
      </c>
      <c r="J60" s="3">
        <f t="shared" si="5"/>
        <v>33.198</v>
      </c>
      <c r="L60" s="1">
        <f t="shared" si="6"/>
        <v>50.001054168887286</v>
      </c>
      <c r="O60" s="1">
        <f t="shared" si="12"/>
        <v>-51.932550000000006</v>
      </c>
      <c r="P60" s="1">
        <f t="shared" si="7"/>
        <v>-16.77581</v>
      </c>
      <c r="Q60" s="1">
        <f t="shared" si="13"/>
        <v>-41.863690000000005</v>
      </c>
      <c r="R60" s="1">
        <f t="shared" si="14"/>
        <v>-32.888950000000001</v>
      </c>
      <c r="X60" s="1">
        <f t="shared" si="8"/>
        <v>-42.507594364236915</v>
      </c>
      <c r="Y60" s="1">
        <f t="shared" si="9"/>
        <v>-36.83678322465839</v>
      </c>
    </row>
    <row r="61" spans="1:29" x14ac:dyDescent="0.25">
      <c r="A61" s="1">
        <v>20.812999999999999</v>
      </c>
      <c r="B61" s="3">
        <v>6.5540000000000003</v>
      </c>
      <c r="D61" s="3">
        <v>22.045999999999999</v>
      </c>
      <c r="E61" s="1">
        <v>17.693999999999999</v>
      </c>
      <c r="G61" s="3">
        <f t="shared" si="11"/>
        <v>-20.812999999999999</v>
      </c>
      <c r="H61" s="1">
        <f t="shared" si="15"/>
        <v>-17.693999999999999</v>
      </c>
      <c r="J61" s="3">
        <f t="shared" si="5"/>
        <v>32.305999999999997</v>
      </c>
      <c r="L61" s="1">
        <f t="shared" si="6"/>
        <v>50.000593846473457</v>
      </c>
      <c r="O61" s="1">
        <f t="shared" si="12"/>
        <v>-53.126489999999997</v>
      </c>
      <c r="P61" s="1">
        <f t="shared" si="7"/>
        <v>-16.361619999999998</v>
      </c>
      <c r="Q61" s="1">
        <f t="shared" si="13"/>
        <v>-43.340730000000001</v>
      </c>
      <c r="R61" s="1">
        <f t="shared" si="14"/>
        <v>-32.648039999999995</v>
      </c>
      <c r="X61" s="1">
        <f t="shared" si="8"/>
        <v>-44.027656930697056</v>
      </c>
      <c r="Y61" s="1">
        <f t="shared" si="9"/>
        <v>-36.588615007772731</v>
      </c>
    </row>
    <row r="62" spans="1:29" x14ac:dyDescent="0.25">
      <c r="A62" s="1">
        <v>21.609000000000002</v>
      </c>
      <c r="B62" s="3">
        <v>6.4130000000000003</v>
      </c>
      <c r="D62" s="3">
        <v>21.693000000000001</v>
      </c>
      <c r="E62" s="1">
        <v>18.585999999999999</v>
      </c>
      <c r="G62" s="3">
        <f t="shared" si="11"/>
        <v>-21.609000000000002</v>
      </c>
      <c r="H62" s="1">
        <f t="shared" si="15"/>
        <v>-18.585999999999999</v>
      </c>
      <c r="J62" s="3">
        <f t="shared" si="5"/>
        <v>31.414000000000001</v>
      </c>
      <c r="L62" s="1">
        <f t="shared" si="6"/>
        <v>50.001132037184924</v>
      </c>
      <c r="O62" s="1">
        <f t="shared" si="12"/>
        <v>-54.317520000000002</v>
      </c>
      <c r="P62" s="1">
        <f t="shared" si="7"/>
        <v>-15.935910000000002</v>
      </c>
      <c r="Q62" s="1">
        <f t="shared" si="13"/>
        <v>-44.817140000000009</v>
      </c>
      <c r="R62" s="1">
        <f t="shared" si="14"/>
        <v>-32.39067</v>
      </c>
      <c r="X62" s="1">
        <f t="shared" si="8"/>
        <v>-45.55797573728487</v>
      </c>
      <c r="Y62" s="1">
        <f t="shared" si="9"/>
        <v>-36.321466663573631</v>
      </c>
    </row>
    <row r="63" spans="1:29" x14ac:dyDescent="0.25">
      <c r="A63" s="1">
        <v>22.411000000000001</v>
      </c>
      <c r="B63" s="3">
        <v>6.28</v>
      </c>
      <c r="D63" s="3">
        <v>21.321000000000002</v>
      </c>
      <c r="E63" s="1">
        <v>19.478999999999999</v>
      </c>
      <c r="G63" s="3">
        <f t="shared" si="11"/>
        <v>-22.411000000000001</v>
      </c>
      <c r="H63" s="1">
        <f t="shared" si="15"/>
        <v>-19.478999999999999</v>
      </c>
      <c r="J63" s="3">
        <f t="shared" si="5"/>
        <v>30.521000000000001</v>
      </c>
      <c r="L63" s="1">
        <f t="shared" si="6"/>
        <v>50.001139037025951</v>
      </c>
      <c r="O63" s="1">
        <f t="shared" si="12"/>
        <v>-55.504819999999995</v>
      </c>
      <c r="P63" s="1">
        <f t="shared" si="7"/>
        <v>-15.494310000000002</v>
      </c>
      <c r="Q63" s="1">
        <f t="shared" si="13"/>
        <v>-46.293239999999997</v>
      </c>
      <c r="R63" s="1">
        <f t="shared" si="14"/>
        <v>-32.112470000000002</v>
      </c>
      <c r="X63" s="1">
        <f t="shared" si="8"/>
        <v>-47.085544032623858</v>
      </c>
      <c r="Y63" s="1">
        <f t="shared" si="9"/>
        <v>-36.033216653366928</v>
      </c>
    </row>
    <row r="64" spans="1:29" x14ac:dyDescent="0.25">
      <c r="A64" s="1">
        <v>23.219000000000001</v>
      </c>
      <c r="B64" s="3">
        <v>6.1550000000000002</v>
      </c>
      <c r="D64" s="3">
        <v>20.928999999999998</v>
      </c>
      <c r="E64" s="1">
        <v>20.370999999999999</v>
      </c>
      <c r="G64" s="3">
        <f t="shared" si="11"/>
        <v>-23.219000000000001</v>
      </c>
      <c r="H64" s="1">
        <f t="shared" si="15"/>
        <v>-20.370999999999999</v>
      </c>
      <c r="J64" s="3">
        <f t="shared" si="5"/>
        <v>29.629000000000001</v>
      </c>
      <c r="L64" s="1">
        <f t="shared" si="6"/>
        <v>50.000745794437904</v>
      </c>
      <c r="O64" s="1">
        <f t="shared" si="12"/>
        <v>-56.687480000000001</v>
      </c>
      <c r="P64" s="1">
        <f t="shared" si="7"/>
        <v>-15.03834</v>
      </c>
      <c r="Q64" s="1">
        <f t="shared" si="13"/>
        <v>-47.767359999999996</v>
      </c>
      <c r="R64" s="1">
        <f t="shared" si="14"/>
        <v>-31.814579999999999</v>
      </c>
      <c r="X64" s="1">
        <f t="shared" si="8"/>
        <v>-48.60876824766229</v>
      </c>
      <c r="Y64" s="1">
        <f t="shared" si="9"/>
        <v>-35.725082801528963</v>
      </c>
    </row>
    <row r="65" spans="1:25" x14ac:dyDescent="0.25">
      <c r="A65" s="1">
        <v>24.033999999999999</v>
      </c>
      <c r="B65" s="3">
        <v>6.0380000000000003</v>
      </c>
      <c r="D65" s="3">
        <v>20.516999999999999</v>
      </c>
      <c r="E65" s="1">
        <v>21.262</v>
      </c>
      <c r="G65" s="3">
        <f t="shared" si="11"/>
        <v>-24.033999999999999</v>
      </c>
      <c r="H65" s="1">
        <f t="shared" si="15"/>
        <v>-21.262</v>
      </c>
      <c r="J65" s="3">
        <f t="shared" si="5"/>
        <v>28.738</v>
      </c>
      <c r="L65" s="1">
        <f t="shared" si="6"/>
        <v>50.000816003341384</v>
      </c>
      <c r="O65" s="1">
        <f t="shared" si="12"/>
        <v>-57.867289999999997</v>
      </c>
      <c r="P65" s="1">
        <f t="shared" si="7"/>
        <v>-14.568059999999999</v>
      </c>
      <c r="Q65" s="1">
        <f t="shared" si="13"/>
        <v>-49.241289999999999</v>
      </c>
      <c r="R65" s="1">
        <f t="shared" si="14"/>
        <v>-31.497440000000001</v>
      </c>
      <c r="X65" s="1">
        <f t="shared" si="8"/>
        <v>-50.131994614325848</v>
      </c>
      <c r="Y65" s="1">
        <f t="shared" si="9"/>
        <v>-35.397009885258967</v>
      </c>
    </row>
    <row r="66" spans="1:25" x14ac:dyDescent="0.25">
      <c r="A66" s="1">
        <v>24.855</v>
      </c>
      <c r="B66" s="3">
        <v>5.9290000000000003</v>
      </c>
      <c r="D66" s="3">
        <v>20.085999999999999</v>
      </c>
      <c r="E66" s="1">
        <v>22.152000000000001</v>
      </c>
      <c r="G66" s="3">
        <f t="shared" si="11"/>
        <v>-24.855</v>
      </c>
      <c r="H66" s="1">
        <f t="shared" si="15"/>
        <v>-22.152000000000001</v>
      </c>
      <c r="J66" s="3">
        <f t="shared" si="5"/>
        <v>27.847999999999999</v>
      </c>
      <c r="L66" s="1">
        <f t="shared" si="6"/>
        <v>50.001360401493081</v>
      </c>
      <c r="O66" s="1">
        <f t="shared" ref="O66:O90" si="16">G66+$N$15*(J66-B66)+$N$17*(G66-D66)</f>
        <v>-59.04325</v>
      </c>
      <c r="P66" s="1">
        <f t="shared" si="7"/>
        <v>-14.083469999999998</v>
      </c>
      <c r="Q66" s="1">
        <f t="shared" ref="Q66:Q90" si="17">G66+$N$20*(J66-B66)+$N$22*(G66-D66)</f>
        <v>-50.714030000000008</v>
      </c>
      <c r="R66" s="1">
        <f t="shared" ref="R66:R90" si="18">B66+$N$20*(G66-D66)+$N$22*(B66-J66)</f>
        <v>-31.161050000000003</v>
      </c>
      <c r="X66" s="1">
        <f t="shared" si="8"/>
        <v>-51.657630004964112</v>
      </c>
      <c r="Y66" s="1">
        <f t="shared" si="9"/>
        <v>-35.048159341224114</v>
      </c>
    </row>
    <row r="67" spans="1:25" x14ac:dyDescent="0.25">
      <c r="A67" s="1">
        <v>25.681999999999999</v>
      </c>
      <c r="B67" s="3">
        <v>5.8289999999999997</v>
      </c>
      <c r="D67" s="3">
        <v>19.634</v>
      </c>
      <c r="E67" s="1">
        <v>23.039000000000001</v>
      </c>
      <c r="G67" s="3">
        <f t="shared" si="11"/>
        <v>-25.681999999999999</v>
      </c>
      <c r="H67" s="1">
        <f t="shared" si="15"/>
        <v>-23.039000000000001</v>
      </c>
      <c r="J67" s="3">
        <f t="shared" ref="J67:J73" si="19">H67+50</f>
        <v>26.960999999999999</v>
      </c>
      <c r="L67" s="1">
        <f t="shared" ref="L67:L90" si="20">((G67-D67)^2+(B67-J67)^2)^0.5</f>
        <v>50.001012789742575</v>
      </c>
      <c r="O67" s="1">
        <f t="shared" si="16"/>
        <v>-60.213720000000002</v>
      </c>
      <c r="P67" s="1">
        <f t="shared" ref="P67:P90" si="21">B67+$N$15*(G67-D67)+$N$17*(B67-J67)</f>
        <v>-13.584239999999999</v>
      </c>
      <c r="Q67" s="1">
        <f t="shared" si="17"/>
        <v>-52.18356</v>
      </c>
      <c r="R67" s="1">
        <f t="shared" si="18"/>
        <v>-30.804320000000001</v>
      </c>
      <c r="X67" s="1">
        <f t="shared" ref="X67:X89" si="22">Q67+(R67-R68)*$N$25/((R68-R67)^2+(Q68-Q67)^2)^0.5</f>
        <v>-53.182404508476608</v>
      </c>
      <c r="Y67" s="1">
        <f t="shared" ref="Y67:Y89" si="23">R67+(Q68-Q67)*$N$25/((R68-R67)^2+(Q68-Q67)^2)^0.5</f>
        <v>-34.677601508990293</v>
      </c>
    </row>
    <row r="68" spans="1:25" x14ac:dyDescent="0.25">
      <c r="A68" s="1">
        <v>26.515000000000001</v>
      </c>
      <c r="B68" s="3">
        <v>5.7389999999999999</v>
      </c>
      <c r="D68" s="3">
        <v>19.163</v>
      </c>
      <c r="E68" s="1">
        <v>23.923999999999999</v>
      </c>
      <c r="G68" s="3">
        <f t="shared" si="11"/>
        <v>-26.515000000000001</v>
      </c>
      <c r="H68" s="1">
        <f t="shared" si="15"/>
        <v>-23.923999999999999</v>
      </c>
      <c r="J68" s="3">
        <f t="shared" si="19"/>
        <v>26.076000000000001</v>
      </c>
      <c r="L68" s="1">
        <f t="shared" si="20"/>
        <v>50.000732524634074</v>
      </c>
      <c r="O68" s="1">
        <f t="shared" si="16"/>
        <v>-61.380399999999995</v>
      </c>
      <c r="P68" s="1">
        <f t="shared" si="21"/>
        <v>-13.067910000000001</v>
      </c>
      <c r="Q68" s="1">
        <f t="shared" si="17"/>
        <v>-53.652339999999995</v>
      </c>
      <c r="R68" s="1">
        <f t="shared" si="18"/>
        <v>-30.425549999999998</v>
      </c>
      <c r="X68" s="1">
        <f t="shared" si="22"/>
        <v>-54.696011274842931</v>
      </c>
      <c r="Y68" s="1">
        <f t="shared" si="23"/>
        <v>-34.286994065381201</v>
      </c>
    </row>
    <row r="69" spans="1:25" x14ac:dyDescent="0.25">
      <c r="A69" s="1">
        <v>27.353999999999999</v>
      </c>
      <c r="B69" s="3">
        <v>5.657</v>
      </c>
      <c r="D69" s="3">
        <v>18.672000000000001</v>
      </c>
      <c r="E69" s="1">
        <v>24.805</v>
      </c>
      <c r="G69" s="3">
        <f t="shared" si="11"/>
        <v>-27.353999999999999</v>
      </c>
      <c r="H69" s="1">
        <f t="shared" si="15"/>
        <v>-24.805</v>
      </c>
      <c r="J69" s="3">
        <f t="shared" si="19"/>
        <v>25.195</v>
      </c>
      <c r="L69" s="1">
        <f t="shared" si="20"/>
        <v>50.00126118409414</v>
      </c>
      <c r="O69" s="1">
        <f t="shared" si="16"/>
        <v>-62.542259999999999</v>
      </c>
      <c r="P69" s="1">
        <f t="shared" si="21"/>
        <v>-12.539580000000001</v>
      </c>
      <c r="Q69" s="1">
        <f t="shared" si="17"/>
        <v>-55.117820000000002</v>
      </c>
      <c r="R69" s="1">
        <f t="shared" si="18"/>
        <v>-30.02946</v>
      </c>
      <c r="X69" s="1">
        <f t="shared" si="22"/>
        <v>-56.219864491083321</v>
      </c>
      <c r="Y69" s="1">
        <f t="shared" si="23"/>
        <v>-33.874651534848809</v>
      </c>
    </row>
    <row r="70" spans="1:25" x14ac:dyDescent="0.25">
      <c r="A70" s="1">
        <v>28.199000000000002</v>
      </c>
      <c r="B70" s="3">
        <v>5.5860000000000003</v>
      </c>
      <c r="D70" s="3">
        <v>18.161000000000001</v>
      </c>
      <c r="E70" s="1">
        <v>25.683</v>
      </c>
      <c r="G70" s="3">
        <f t="shared" si="11"/>
        <v>-28.199000000000002</v>
      </c>
      <c r="H70" s="1">
        <f t="shared" si="15"/>
        <v>-25.683</v>
      </c>
      <c r="J70" s="3">
        <f t="shared" si="19"/>
        <v>24.317</v>
      </c>
      <c r="L70" s="1">
        <f t="shared" si="20"/>
        <v>50.000999600008001</v>
      </c>
      <c r="O70" s="1">
        <f t="shared" si="16"/>
        <v>-63.699539999999999</v>
      </c>
      <c r="P70" s="1">
        <f t="shared" si="21"/>
        <v>-11.993090000000002</v>
      </c>
      <c r="Q70" s="1">
        <f t="shared" si="17"/>
        <v>-56.581760000000003</v>
      </c>
      <c r="R70" s="1">
        <f t="shared" si="18"/>
        <v>-29.60989</v>
      </c>
      <c r="X70" s="1">
        <f t="shared" si="22"/>
        <v>-57.734361097690112</v>
      </c>
      <c r="Y70" s="1">
        <f t="shared" si="23"/>
        <v>-33.44023080854479</v>
      </c>
    </row>
    <row r="71" spans="1:25" x14ac:dyDescent="0.25">
      <c r="A71" s="1">
        <v>29.048999999999999</v>
      </c>
      <c r="B71" s="3">
        <v>5.524</v>
      </c>
      <c r="D71" s="3">
        <v>17.63</v>
      </c>
      <c r="E71" s="1">
        <v>26.556999999999999</v>
      </c>
      <c r="G71" s="3">
        <f t="shared" si="11"/>
        <v>-29.048999999999999</v>
      </c>
      <c r="H71" s="1">
        <f t="shared" si="15"/>
        <v>-26.556999999999999</v>
      </c>
      <c r="J71" s="3">
        <f t="shared" si="19"/>
        <v>23.443000000000001</v>
      </c>
      <c r="L71" s="1">
        <f t="shared" si="20"/>
        <v>50.000196019615764</v>
      </c>
      <c r="O71" s="1">
        <f t="shared" si="16"/>
        <v>-64.850269999999995</v>
      </c>
      <c r="P71" s="1">
        <f t="shared" si="21"/>
        <v>-11.43275</v>
      </c>
      <c r="Q71" s="1">
        <f t="shared" si="17"/>
        <v>-58.041049999999998</v>
      </c>
      <c r="R71" s="1">
        <f t="shared" si="18"/>
        <v>-29.170769999999997</v>
      </c>
      <c r="X71" s="1">
        <f t="shared" si="22"/>
        <v>-59.241528657351019</v>
      </c>
      <c r="Y71" s="1">
        <f t="shared" si="23"/>
        <v>-32.986376241902413</v>
      </c>
    </row>
    <row r="72" spans="1:25" x14ac:dyDescent="0.25">
      <c r="A72" s="1">
        <v>29.905999999999999</v>
      </c>
      <c r="B72" s="3">
        <v>5.4720000000000004</v>
      </c>
      <c r="D72" s="3">
        <v>17.079000000000001</v>
      </c>
      <c r="E72" s="1">
        <v>27.425999999999998</v>
      </c>
      <c r="G72" s="3">
        <f t="shared" si="11"/>
        <v>-29.905999999999999</v>
      </c>
      <c r="H72" s="1">
        <f t="shared" si="15"/>
        <v>-27.425999999999998</v>
      </c>
      <c r="J72" s="3">
        <f t="shared" si="19"/>
        <v>22.574000000000002</v>
      </c>
      <c r="L72" s="1">
        <f t="shared" si="20"/>
        <v>50.000686285290122</v>
      </c>
      <c r="O72" s="1">
        <f t="shared" si="16"/>
        <v>-65.99803</v>
      </c>
      <c r="P72" s="1">
        <f t="shared" si="21"/>
        <v>-10.85768</v>
      </c>
      <c r="Q72" s="1">
        <f t="shared" si="17"/>
        <v>-59.499269999999996</v>
      </c>
      <c r="R72" s="1">
        <f t="shared" si="18"/>
        <v>-28.711980000000001</v>
      </c>
      <c r="X72" s="1">
        <f t="shared" si="22"/>
        <v>-60.75191167432758</v>
      </c>
      <c r="Y72" s="1">
        <f t="shared" si="23"/>
        <v>-32.51078097343067</v>
      </c>
    </row>
    <row r="73" spans="1:25" x14ac:dyDescent="0.25">
      <c r="A73" s="1">
        <v>30.768999999999998</v>
      </c>
      <c r="B73" s="3">
        <v>5.431</v>
      </c>
      <c r="D73" s="3">
        <v>16.507999999999999</v>
      </c>
      <c r="E73" s="1">
        <v>28.289000000000001</v>
      </c>
      <c r="G73" s="3">
        <f t="shared" si="11"/>
        <v>-30.768999999999998</v>
      </c>
      <c r="H73" s="1">
        <f t="shared" si="15"/>
        <v>-28.289000000000001</v>
      </c>
      <c r="J73" s="3">
        <f t="shared" si="19"/>
        <v>21.710999999999999</v>
      </c>
      <c r="L73" s="1">
        <f t="shared" si="20"/>
        <v>50.001531266552227</v>
      </c>
      <c r="O73" s="1">
        <f t="shared" si="16"/>
        <v>-67.141030000000001</v>
      </c>
      <c r="P73" s="1">
        <f t="shared" si="21"/>
        <v>-10.266819999999999</v>
      </c>
      <c r="Q73" s="1">
        <f t="shared" si="17"/>
        <v>-60.954629999999995</v>
      </c>
      <c r="R73" s="1">
        <f t="shared" si="18"/>
        <v>-28.232079999999996</v>
      </c>
      <c r="X73" s="1">
        <f t="shared" si="22"/>
        <v>-62.262883480619927</v>
      </c>
      <c r="Y73" s="1">
        <f t="shared" si="23"/>
        <v>-32.012089633644578</v>
      </c>
    </row>
    <row r="74" spans="1:25" x14ac:dyDescent="0.25">
      <c r="A74" s="1">
        <v>31.637</v>
      </c>
      <c r="B74" s="3">
        <v>5.4009999999999998</v>
      </c>
      <c r="D74" s="3">
        <v>15.917</v>
      </c>
      <c r="E74" s="1">
        <v>29.146999999999998</v>
      </c>
      <c r="G74" s="3">
        <f t="shared" si="11"/>
        <v>-31.637</v>
      </c>
      <c r="H74" s="1">
        <f t="shared" si="15"/>
        <v>-29.146999999999998</v>
      </c>
      <c r="J74" s="3">
        <f>H74+50</f>
        <v>20.853000000000002</v>
      </c>
      <c r="L74" s="1">
        <f t="shared" si="20"/>
        <v>50.001472178326914</v>
      </c>
      <c r="O74" s="1">
        <f t="shared" si="16"/>
        <v>-68.277540000000002</v>
      </c>
      <c r="P74" s="1">
        <f t="shared" si="21"/>
        <v>-9.659320000000001</v>
      </c>
      <c r="Q74" s="1">
        <f t="shared" si="17"/>
        <v>-62.405780000000007</v>
      </c>
      <c r="R74" s="1">
        <f t="shared" si="18"/>
        <v>-27.729840000000003</v>
      </c>
      <c r="X74" s="1">
        <f t="shared" si="22"/>
        <v>-63.765393970342778</v>
      </c>
      <c r="Y74" s="1">
        <f t="shared" si="23"/>
        <v>-31.491681284749902</v>
      </c>
    </row>
    <row r="75" spans="1:25" x14ac:dyDescent="0.25">
      <c r="A75" s="1">
        <v>32.511000000000003</v>
      </c>
      <c r="B75" s="3">
        <v>5.3819999999999997</v>
      </c>
      <c r="D75" s="3">
        <v>15.305</v>
      </c>
      <c r="E75" s="1">
        <v>29.998000000000001</v>
      </c>
      <c r="G75" s="3">
        <f t="shared" si="11"/>
        <v>-32.511000000000003</v>
      </c>
      <c r="H75" s="1">
        <f t="shared" si="15"/>
        <v>-29.998000000000001</v>
      </c>
      <c r="J75" s="3">
        <f t="shared" ref="J75:J90" si="24">H75+50</f>
        <v>20.001999999999999</v>
      </c>
      <c r="L75" s="1">
        <f t="shared" si="20"/>
        <v>50.001142546945864</v>
      </c>
      <c r="O75" s="1">
        <f t="shared" si="16"/>
        <v>-69.408440000000013</v>
      </c>
      <c r="P75" s="1">
        <f t="shared" si="21"/>
        <v>-9.0367599999999992</v>
      </c>
      <c r="Q75" s="1">
        <f t="shared" si="17"/>
        <v>-63.852840000000008</v>
      </c>
      <c r="R75" s="1">
        <f t="shared" si="18"/>
        <v>-27.20684</v>
      </c>
      <c r="X75" s="1">
        <f t="shared" si="22"/>
        <v>-65.263092406776877</v>
      </c>
      <c r="Y75" s="1">
        <f t="shared" si="23"/>
        <v>-30.94999216751604</v>
      </c>
    </row>
    <row r="76" spans="1:25" x14ac:dyDescent="0.25">
      <c r="A76" s="1">
        <v>33.390999999999998</v>
      </c>
      <c r="B76" s="3">
        <v>5.3739999999999997</v>
      </c>
      <c r="D76" s="3">
        <v>14.673</v>
      </c>
      <c r="E76" s="1">
        <v>30.843</v>
      </c>
      <c r="G76" s="3">
        <f t="shared" si="11"/>
        <v>-33.390999999999998</v>
      </c>
      <c r="H76" s="1">
        <f t="shared" si="15"/>
        <v>-30.843</v>
      </c>
      <c r="J76" s="3">
        <f t="shared" si="24"/>
        <v>19.157</v>
      </c>
      <c r="L76" s="1">
        <f t="shared" si="20"/>
        <v>50.001191835795275</v>
      </c>
      <c r="O76" s="1">
        <f t="shared" si="16"/>
        <v>-70.534580000000005</v>
      </c>
      <c r="P76" s="1">
        <f t="shared" si="21"/>
        <v>-8.3984100000000019</v>
      </c>
      <c r="Q76" s="1">
        <f t="shared" si="17"/>
        <v>-65.297039999999996</v>
      </c>
      <c r="R76" s="1">
        <f t="shared" si="18"/>
        <v>-26.662730000000003</v>
      </c>
      <c r="X76" s="1">
        <f t="shared" si="22"/>
        <v>-66.760781858154019</v>
      </c>
      <c r="Y76" s="1">
        <f t="shared" si="23"/>
        <v>-30.385290915913647</v>
      </c>
    </row>
    <row r="77" spans="1:25" x14ac:dyDescent="0.25">
      <c r="A77" s="1">
        <v>34.276000000000003</v>
      </c>
      <c r="B77" s="3">
        <v>5.3780000000000001</v>
      </c>
      <c r="D77" s="3">
        <v>14.021000000000001</v>
      </c>
      <c r="E77" s="1">
        <v>31.68</v>
      </c>
      <c r="G77" s="3">
        <f t="shared" si="11"/>
        <v>-34.276000000000003</v>
      </c>
      <c r="H77" s="1">
        <f t="shared" si="15"/>
        <v>-31.68</v>
      </c>
      <c r="J77" s="3">
        <f t="shared" si="24"/>
        <v>18.32</v>
      </c>
      <c r="L77" s="1">
        <f t="shared" si="20"/>
        <v>50.000955720865974</v>
      </c>
      <c r="O77" s="1">
        <f t="shared" si="16"/>
        <v>-71.654110000000003</v>
      </c>
      <c r="P77" s="1">
        <f t="shared" si="21"/>
        <v>-7.7440000000000007</v>
      </c>
      <c r="Q77" s="1">
        <f t="shared" si="17"/>
        <v>-66.736150000000009</v>
      </c>
      <c r="R77" s="1">
        <f t="shared" si="18"/>
        <v>-26.096860000000003</v>
      </c>
      <c r="X77" s="1">
        <f t="shared" si="22"/>
        <v>-68.247156719866524</v>
      </c>
      <c r="Y77" s="1">
        <f t="shared" si="23"/>
        <v>-29.800487774563514</v>
      </c>
    </row>
    <row r="78" spans="1:25" x14ac:dyDescent="0.25">
      <c r="A78" s="1">
        <v>35.167999999999999</v>
      </c>
      <c r="B78" s="3">
        <v>5.3929999999999998</v>
      </c>
      <c r="D78" s="3">
        <v>13.348000000000001</v>
      </c>
      <c r="E78" s="1">
        <v>32.51</v>
      </c>
      <c r="G78" s="3">
        <f t="shared" si="11"/>
        <v>-35.167999999999999</v>
      </c>
      <c r="H78" s="1">
        <f t="shared" si="15"/>
        <v>-32.51</v>
      </c>
      <c r="J78" s="3">
        <f t="shared" si="24"/>
        <v>17.490000000000002</v>
      </c>
      <c r="L78" s="1">
        <f t="shared" si="20"/>
        <v>50.001396630494234</v>
      </c>
      <c r="O78" s="1">
        <f t="shared" si="16"/>
        <v>-72.76982000000001</v>
      </c>
      <c r="P78" s="1">
        <f t="shared" si="21"/>
        <v>-7.0745900000000024</v>
      </c>
      <c r="Q78" s="1">
        <f t="shared" si="17"/>
        <v>-68.172960000000003</v>
      </c>
      <c r="R78" s="1">
        <f t="shared" si="18"/>
        <v>-25.510670000000001</v>
      </c>
      <c r="X78" s="1">
        <f t="shared" si="22"/>
        <v>-69.740233699855153</v>
      </c>
      <c r="Y78" s="1">
        <f t="shared" si="23"/>
        <v>-29.19084026097195</v>
      </c>
    </row>
    <row r="79" spans="1:25" x14ac:dyDescent="0.25">
      <c r="A79" s="1">
        <v>36.064999999999998</v>
      </c>
      <c r="B79" s="3">
        <v>5.4210000000000003</v>
      </c>
      <c r="D79" s="3">
        <v>12.654</v>
      </c>
      <c r="E79" s="1">
        <v>33.331000000000003</v>
      </c>
      <c r="G79" s="3">
        <f t="shared" si="11"/>
        <v>-36.064999999999998</v>
      </c>
      <c r="H79" s="1">
        <f t="shared" si="15"/>
        <v>-33.331000000000003</v>
      </c>
      <c r="J79" s="3">
        <f t="shared" si="24"/>
        <v>16.668999999999997</v>
      </c>
      <c r="L79" s="1">
        <f>((G79-D79)^2+(B79-J79)^2)^0.5</f>
        <v>50.000584646581878</v>
      </c>
      <c r="O79" s="1">
        <f t="shared" si="16"/>
        <v>-73.878129999999999</v>
      </c>
      <c r="P79" s="1">
        <f t="shared" si="21"/>
        <v>-6.3880599999999976</v>
      </c>
      <c r="Q79" s="1">
        <f t="shared" si="17"/>
        <v>-69.603889999999993</v>
      </c>
      <c r="R79" s="1">
        <f t="shared" si="18"/>
        <v>-24.901279999999996</v>
      </c>
      <c r="X79" s="1">
        <f t="shared" si="22"/>
        <v>-71.219046091445236</v>
      </c>
      <c r="Y79" s="1">
        <f t="shared" si="23"/>
        <v>-28.560688531479819</v>
      </c>
    </row>
    <row r="80" spans="1:25" x14ac:dyDescent="0.25">
      <c r="A80" s="1">
        <v>36.968000000000004</v>
      </c>
      <c r="B80" s="3">
        <v>5.4610000000000003</v>
      </c>
      <c r="D80" s="3">
        <v>11.94</v>
      </c>
      <c r="E80" s="1">
        <v>34.143000000000001</v>
      </c>
      <c r="G80" s="3">
        <f t="shared" si="11"/>
        <v>-36.968000000000004</v>
      </c>
      <c r="H80" s="1">
        <f t="shared" si="15"/>
        <v>-34.143000000000001</v>
      </c>
      <c r="J80" s="3">
        <f t="shared" si="24"/>
        <v>15.856999999999999</v>
      </c>
      <c r="L80" s="1">
        <f t="shared" si="20"/>
        <v>50.000692795200344</v>
      </c>
      <c r="O80" s="1">
        <f t="shared" si="16"/>
        <v>-74.981560000000002</v>
      </c>
      <c r="P80" s="1">
        <f t="shared" si="21"/>
        <v>-5.6863199999999994</v>
      </c>
      <c r="Q80" s="1">
        <f t="shared" si="17"/>
        <v>-71.031080000000003</v>
      </c>
      <c r="R80" s="1">
        <f t="shared" si="18"/>
        <v>-24.271360000000001</v>
      </c>
      <c r="X80" s="1">
        <f t="shared" si="22"/>
        <v>-72.692582550898052</v>
      </c>
      <c r="Y80" s="1">
        <f t="shared" si="23"/>
        <v>-27.909959905644929</v>
      </c>
    </row>
    <row r="81" spans="1:25" x14ac:dyDescent="0.25">
      <c r="A81" s="1">
        <v>37.878</v>
      </c>
      <c r="B81" s="3">
        <v>5.5129999999999999</v>
      </c>
      <c r="D81" s="3">
        <v>11.205</v>
      </c>
      <c r="E81" s="1">
        <v>34.945999999999998</v>
      </c>
      <c r="G81" s="3">
        <f t="shared" si="11"/>
        <v>-37.878</v>
      </c>
      <c r="H81" s="1">
        <f t="shared" si="15"/>
        <v>-34.945999999999998</v>
      </c>
      <c r="J81" s="3">
        <f t="shared" si="24"/>
        <v>15.054000000000002</v>
      </c>
      <c r="L81" s="1">
        <f t="shared" si="20"/>
        <v>50.001715670564742</v>
      </c>
      <c r="O81" s="1">
        <f t="shared" si="16"/>
        <v>-76.081109999999995</v>
      </c>
      <c r="P81" s="1">
        <f t="shared" si="21"/>
        <v>-4.9693700000000014</v>
      </c>
      <c r="Q81" s="1">
        <f t="shared" si="17"/>
        <v>-72.45553000000001</v>
      </c>
      <c r="R81" s="1">
        <f t="shared" si="18"/>
        <v>-23.620910000000002</v>
      </c>
      <c r="X81" s="1">
        <f t="shared" si="22"/>
        <v>-74.171889330635125</v>
      </c>
      <c r="Y81" s="1">
        <f t="shared" si="23"/>
        <v>-27.233957280086688</v>
      </c>
    </row>
    <row r="82" spans="1:25" x14ac:dyDescent="0.25">
      <c r="A82" s="1">
        <v>38.792999999999999</v>
      </c>
      <c r="B82" s="3">
        <v>5.5780000000000003</v>
      </c>
      <c r="D82" s="3">
        <v>10.448</v>
      </c>
      <c r="E82" s="1">
        <v>35.738999999999997</v>
      </c>
      <c r="G82" s="3">
        <f t="shared" si="11"/>
        <v>-38.792999999999999</v>
      </c>
      <c r="H82" s="1">
        <f t="shared" si="15"/>
        <v>-35.738999999999997</v>
      </c>
      <c r="J82" s="3">
        <f t="shared" si="24"/>
        <v>14.261000000000003</v>
      </c>
      <c r="L82" s="1">
        <f t="shared" si="20"/>
        <v>50.000705695019946</v>
      </c>
      <c r="O82" s="1">
        <f t="shared" si="16"/>
        <v>-77.172409999999999</v>
      </c>
      <c r="P82" s="1">
        <f t="shared" si="21"/>
        <v>-4.2360300000000031</v>
      </c>
      <c r="Q82" s="1">
        <f t="shared" si="17"/>
        <v>-73.872870000000006</v>
      </c>
      <c r="R82" s="1">
        <f t="shared" si="18"/>
        <v>-22.947610000000005</v>
      </c>
      <c r="X82" s="1">
        <f t="shared" si="22"/>
        <v>-75.636191065515206</v>
      </c>
      <c r="Y82" s="1">
        <f t="shared" si="23"/>
        <v>-26.53797193438912</v>
      </c>
    </row>
    <row r="83" spans="1:25" x14ac:dyDescent="0.25">
      <c r="A83" s="1">
        <v>39.713999999999999</v>
      </c>
      <c r="B83" s="3">
        <v>5.6559999999999997</v>
      </c>
      <c r="D83" s="3">
        <v>9.6709999999999994</v>
      </c>
      <c r="E83" s="1">
        <v>36.521000000000001</v>
      </c>
      <c r="G83" s="3">
        <f t="shared" si="11"/>
        <v>-39.713999999999999</v>
      </c>
      <c r="H83" s="1">
        <f t="shared" si="15"/>
        <v>-36.521000000000001</v>
      </c>
      <c r="J83" s="3">
        <f t="shared" si="24"/>
        <v>13.478999999999999</v>
      </c>
      <c r="L83" s="1">
        <f t="shared" si="20"/>
        <v>50.000775533985468</v>
      </c>
      <c r="O83" s="1">
        <f t="shared" si="16"/>
        <v>-78.258769999999998</v>
      </c>
      <c r="P83" s="1">
        <f t="shared" si="21"/>
        <v>-3.4872699999999996</v>
      </c>
      <c r="Q83" s="1">
        <f t="shared" si="17"/>
        <v>-75.286029999999997</v>
      </c>
      <c r="R83" s="1">
        <f t="shared" si="18"/>
        <v>-22.25357</v>
      </c>
      <c r="X83" s="1">
        <f t="shared" si="22"/>
        <v>-77.100654111378006</v>
      </c>
      <c r="Y83" s="1">
        <f t="shared" si="23"/>
        <v>-25.818277468279206</v>
      </c>
    </row>
    <row r="84" spans="1:25" x14ac:dyDescent="0.25">
      <c r="A84" s="1">
        <v>40.642000000000003</v>
      </c>
      <c r="B84" s="3">
        <v>5.7480000000000002</v>
      </c>
      <c r="D84" s="3">
        <v>8.8719999999999999</v>
      </c>
      <c r="E84" s="1">
        <v>37.292999999999999</v>
      </c>
      <c r="G84" s="3">
        <f t="shared" si="11"/>
        <v>-40.642000000000003</v>
      </c>
      <c r="H84" s="1">
        <f t="shared" si="15"/>
        <v>-37.292999999999999</v>
      </c>
      <c r="J84" s="3">
        <f t="shared" si="24"/>
        <v>12.707000000000001</v>
      </c>
      <c r="L84" s="1">
        <f t="shared" si="20"/>
        <v>50.000638765919788</v>
      </c>
      <c r="O84" s="1">
        <f t="shared" si="16"/>
        <v>-79.340519999999998</v>
      </c>
      <c r="P84" s="1">
        <f t="shared" si="21"/>
        <v>-2.7204500000000005</v>
      </c>
      <c r="Q84" s="1">
        <f t="shared" si="17"/>
        <v>-76.696100000000001</v>
      </c>
      <c r="R84" s="1">
        <f t="shared" si="18"/>
        <v>-21.535770000000003</v>
      </c>
      <c r="X84" s="1">
        <f t="shared" si="22"/>
        <v>-78.555867119940601</v>
      </c>
      <c r="Y84" s="1">
        <f t="shared" si="23"/>
        <v>-25.077135027724175</v>
      </c>
    </row>
    <row r="85" spans="1:25" x14ac:dyDescent="0.25">
      <c r="A85" s="1">
        <v>41.576999999999998</v>
      </c>
      <c r="B85" s="3">
        <v>5.8529999999999998</v>
      </c>
      <c r="D85" s="3">
        <v>8.0510000000000002</v>
      </c>
      <c r="E85" s="1">
        <v>38.052999999999997</v>
      </c>
      <c r="G85" s="3">
        <f t="shared" si="11"/>
        <v>-41.576999999999998</v>
      </c>
      <c r="H85" s="1">
        <f t="shared" si="15"/>
        <v>-38.052999999999997</v>
      </c>
      <c r="J85" s="3">
        <f t="shared" si="24"/>
        <v>11.947000000000003</v>
      </c>
      <c r="L85" s="1">
        <f t="shared" si="20"/>
        <v>50.000752194342041</v>
      </c>
      <c r="O85" s="1">
        <f t="shared" si="16"/>
        <v>-80.417479999999998</v>
      </c>
      <c r="P85" s="1">
        <f t="shared" si="21"/>
        <v>-1.9389400000000028</v>
      </c>
      <c r="Q85" s="1">
        <f t="shared" si="17"/>
        <v>-78.101759999999999</v>
      </c>
      <c r="R85" s="1">
        <f t="shared" si="18"/>
        <v>-20.797580000000004</v>
      </c>
      <c r="X85" s="1">
        <f t="shared" si="22"/>
        <v>-80.007108633118946</v>
      </c>
      <c r="Y85" s="1">
        <f t="shared" si="23"/>
        <v>-24.314630836463952</v>
      </c>
    </row>
    <row r="86" spans="1:25" x14ac:dyDescent="0.25">
      <c r="A86" s="1">
        <v>42.518000000000001</v>
      </c>
      <c r="B86" s="3">
        <v>5.9710000000000001</v>
      </c>
      <c r="D86" s="3">
        <v>7.2089999999999996</v>
      </c>
      <c r="E86" s="1">
        <v>38.801000000000002</v>
      </c>
      <c r="G86" s="3">
        <f t="shared" si="11"/>
        <v>-42.518000000000001</v>
      </c>
      <c r="H86" s="1">
        <f t="shared" si="15"/>
        <v>-38.801000000000002</v>
      </c>
      <c r="J86" s="3">
        <f t="shared" si="24"/>
        <v>11.198999999999998</v>
      </c>
      <c r="L86" s="1">
        <f t="shared" si="20"/>
        <v>50.001065118655227</v>
      </c>
      <c r="O86" s="1">
        <f t="shared" si="16"/>
        <v>-81.488650000000007</v>
      </c>
      <c r="P86" s="1">
        <f t="shared" si="21"/>
        <v>-1.142739999999999</v>
      </c>
      <c r="Q86" s="1">
        <f t="shared" si="17"/>
        <v>-79.502010000000013</v>
      </c>
      <c r="R86" s="1">
        <f t="shared" si="18"/>
        <v>-20.039000000000001</v>
      </c>
      <c r="X86" s="1">
        <f t="shared" si="22"/>
        <v>-81.461768429761577</v>
      </c>
      <c r="Y86" s="1">
        <f t="shared" si="23"/>
        <v>-23.526025508507004</v>
      </c>
    </row>
    <row r="87" spans="1:25" x14ac:dyDescent="0.25">
      <c r="A87" s="1">
        <v>43.466000000000001</v>
      </c>
      <c r="B87" s="3">
        <v>6.1050000000000004</v>
      </c>
      <c r="D87" s="3">
        <v>6.3440000000000003</v>
      </c>
      <c r="E87" s="1">
        <v>39.536999999999999</v>
      </c>
      <c r="G87" s="3">
        <f t="shared" si="11"/>
        <v>-43.466000000000001</v>
      </c>
      <c r="H87" s="1">
        <f t="shared" si="15"/>
        <v>-39.536999999999999</v>
      </c>
      <c r="J87" s="3">
        <f t="shared" si="24"/>
        <v>10.463000000000001</v>
      </c>
      <c r="L87" s="1">
        <f t="shared" si="20"/>
        <v>50.000282639201153</v>
      </c>
      <c r="O87" s="1">
        <f t="shared" si="16"/>
        <v>-82.554420000000007</v>
      </c>
      <c r="P87" s="1">
        <f t="shared" si="21"/>
        <v>-0.32642000000000015</v>
      </c>
      <c r="Q87" s="1">
        <f t="shared" si="17"/>
        <v>-80.898380000000003</v>
      </c>
      <c r="R87" s="1">
        <f t="shared" si="18"/>
        <v>-19.25422</v>
      </c>
      <c r="X87" s="1">
        <f t="shared" si="22"/>
        <v>-82.896469296890189</v>
      </c>
      <c r="Y87" s="1">
        <f t="shared" si="23"/>
        <v>-22.71942405772198</v>
      </c>
    </row>
    <row r="88" spans="1:25" x14ac:dyDescent="0.25">
      <c r="A88" s="1">
        <v>44.421999999999997</v>
      </c>
      <c r="B88" s="3">
        <v>6.2519999999999998</v>
      </c>
      <c r="D88" s="3">
        <v>5.4569999999999999</v>
      </c>
      <c r="E88" s="1">
        <v>40.259</v>
      </c>
      <c r="G88" s="3">
        <f t="shared" si="11"/>
        <v>-44.421999999999997</v>
      </c>
      <c r="H88" s="1">
        <f t="shared" si="15"/>
        <v>-40.259</v>
      </c>
      <c r="J88" s="3">
        <f t="shared" si="24"/>
        <v>9.7409999999999997</v>
      </c>
      <c r="L88" s="1">
        <f t="shared" si="20"/>
        <v>50.000877612297963</v>
      </c>
      <c r="O88" s="1">
        <f t="shared" si="16"/>
        <v>-83.617069999999998</v>
      </c>
      <c r="P88" s="1">
        <f t="shared" si="21"/>
        <v>0.50294999999999979</v>
      </c>
      <c r="Q88" s="1">
        <f t="shared" si="17"/>
        <v>-82.291249999999991</v>
      </c>
      <c r="R88" s="1">
        <f t="shared" si="18"/>
        <v>-18.451069999999998</v>
      </c>
      <c r="X88" s="1">
        <f t="shared" si="22"/>
        <v>-84.337037095467622</v>
      </c>
      <c r="Y88" s="1">
        <f t="shared" si="23"/>
        <v>-21.888329833067335</v>
      </c>
    </row>
    <row r="89" spans="1:25" x14ac:dyDescent="0.25">
      <c r="A89" s="1">
        <v>45.386000000000003</v>
      </c>
      <c r="B89" s="3">
        <v>6.4139999999999997</v>
      </c>
      <c r="D89" s="3">
        <v>4.5460000000000003</v>
      </c>
      <c r="E89" s="1">
        <v>40.968000000000004</v>
      </c>
      <c r="G89" s="3">
        <f t="shared" si="11"/>
        <v>-45.386000000000003</v>
      </c>
      <c r="H89" s="1">
        <f t="shared" si="15"/>
        <v>-40.968000000000004</v>
      </c>
      <c r="J89" s="3">
        <f t="shared" si="24"/>
        <v>9.0319999999999965</v>
      </c>
      <c r="L89" s="1">
        <f t="shared" si="20"/>
        <v>50.000585476572176</v>
      </c>
      <c r="O89" s="1">
        <f t="shared" si="16"/>
        <v>-84.675200000000004</v>
      </c>
      <c r="P89" s="1">
        <f t="shared" si="21"/>
        <v>1.3498600000000023</v>
      </c>
      <c r="Q89" s="1">
        <f t="shared" si="17"/>
        <v>-83.680360000000007</v>
      </c>
      <c r="R89" s="1">
        <f t="shared" si="18"/>
        <v>-17.624299999999998</v>
      </c>
      <c r="X89" s="1">
        <f t="shared" si="22"/>
        <v>-85.772146198579875</v>
      </c>
      <c r="Y89" s="1">
        <f t="shared" si="23"/>
        <v>-21.033761907608113</v>
      </c>
    </row>
    <row r="90" spans="1:25" x14ac:dyDescent="0.25">
      <c r="A90" s="1">
        <v>46.357999999999997</v>
      </c>
      <c r="B90" s="3">
        <v>6.5919999999999996</v>
      </c>
      <c r="D90" s="3">
        <v>3.6120000000000001</v>
      </c>
      <c r="E90" s="1">
        <v>41.661999999999999</v>
      </c>
      <c r="G90" s="3">
        <f t="shared" si="11"/>
        <v>-46.357999999999997</v>
      </c>
      <c r="H90" s="1">
        <f t="shared" si="15"/>
        <v>-41.661999999999999</v>
      </c>
      <c r="J90" s="3">
        <f t="shared" si="24"/>
        <v>8.338000000000001</v>
      </c>
      <c r="L90" s="1">
        <f t="shared" si="20"/>
        <v>50.00049415755808</v>
      </c>
      <c r="O90" s="1">
        <f t="shared" si="16"/>
        <v>-85.72954</v>
      </c>
      <c r="P90" s="1">
        <f t="shared" si="21"/>
        <v>2.214459999999999</v>
      </c>
      <c r="Q90" s="1">
        <f t="shared" si="17"/>
        <v>-85.066059999999993</v>
      </c>
      <c r="R90" s="1">
        <f t="shared" si="18"/>
        <v>-16.774140000000003</v>
      </c>
    </row>
  </sheetData>
  <customSheetViews>
    <customSheetView guid="{32F0DE77-792E-4A94-AD21-A7886E218EB6}" state="hidden" topLeftCell="J10">
      <selection activeCell="W14" sqref="W14"/>
      <pageMargins left="0.94488188976377963" right="0.47244094488188981" top="1.3779527559055118" bottom="0.6692913385826772" header="0.31496062992125984" footer="0.31496062992125984"/>
      <pageSetup paperSize="9" orientation="portrait" r:id="rId1"/>
      <headerFooter alignWithMargins="0">
        <oddHeader>&amp;L&amp;"V-ZUG Form,Bold"&amp;6
&amp;11V-ZUG AG&amp;R&amp;"EHP Symbols,Regular"&amp;46 1</oddHeader>
        <oddFooter>&amp;L&amp;"V-ZUG Form,Light"&amp;5&amp;F&amp;R&amp;"V-ZUG Text,Standard"&amp;11&amp;P/&amp;N</oddFooter>
      </headerFooter>
    </customSheetView>
  </customSheetViews>
  <pageMargins left="0.94488188976377963" right="0.47244094488188981" top="1.3779527559055118" bottom="0.6692913385826772" header="0.31496062992125984" footer="0.31496062992125984"/>
  <pageSetup paperSize="9" orientation="portrait" r:id="rId2"/>
  <headerFooter alignWithMargins="0">
    <oddHeader>&amp;L&amp;"V-ZUG Form,Bold"&amp;6
&amp;11V-ZUG AG&amp;R&amp;"EHP Symbols,Regular"&amp;46 1</oddHeader>
    <oddFooter>&amp;L&amp;"V-ZUG Form,Light"&amp;5&amp;F&amp;R&amp;"V-ZUG Text,Standard"&amp;11&amp;P/&amp;N</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0B93-AF09-453C-A775-5EF66CAA4529}">
  <dimension ref="A1:AE90"/>
  <sheetViews>
    <sheetView topLeftCell="J1" workbookViewId="0">
      <selection sqref="A1:XFD1048576"/>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2" width="11.42578125" style="1"/>
    <col min="13" max="14" width="13.7109375" style="1" bestFit="1" customWidth="1"/>
    <col min="15" max="26" width="11.42578125" style="1"/>
    <col min="27" max="28" width="11.42578125" style="3"/>
    <col min="29" max="30" width="11.42578125" style="1"/>
    <col min="31" max="31" width="15.85546875" style="1" customWidth="1"/>
    <col min="32" max="16384" width="11.42578125" style="1"/>
  </cols>
  <sheetData>
    <row r="1" spans="1:31" x14ac:dyDescent="0.25">
      <c r="A1" s="1" t="s">
        <v>0</v>
      </c>
      <c r="B1" s="3" t="s">
        <v>1</v>
      </c>
      <c r="D1" s="3" t="s">
        <v>2</v>
      </c>
      <c r="E1" s="1" t="s">
        <v>3</v>
      </c>
      <c r="G1" s="3" t="s">
        <v>0</v>
      </c>
      <c r="H1" s="1" t="s">
        <v>4</v>
      </c>
      <c r="J1" s="3" t="s">
        <v>5</v>
      </c>
      <c r="L1" s="1" t="s">
        <v>6</v>
      </c>
      <c r="O1" s="1" t="s">
        <v>61</v>
      </c>
      <c r="P1" s="1" t="s">
        <v>176</v>
      </c>
      <c r="Q1" s="1" t="s">
        <v>62</v>
      </c>
      <c r="R1" s="1" t="s">
        <v>63</v>
      </c>
      <c r="T1" s="1" t="s">
        <v>64</v>
      </c>
      <c r="W1" s="1" t="s">
        <v>65</v>
      </c>
      <c r="X1" s="1" t="s">
        <v>66</v>
      </c>
      <c r="Y1" s="1" t="s">
        <v>67</v>
      </c>
    </row>
    <row r="2" spans="1:31" x14ac:dyDescent="0.25">
      <c r="A2" s="1">
        <v>0</v>
      </c>
      <c r="B2" s="3">
        <v>0</v>
      </c>
      <c r="D2" s="3">
        <v>0</v>
      </c>
      <c r="E2" s="1">
        <v>0</v>
      </c>
      <c r="G2" s="3">
        <f>A2</f>
        <v>0</v>
      </c>
      <c r="H2" s="1">
        <f>E2</f>
        <v>0</v>
      </c>
      <c r="J2" s="3">
        <f>H2+50</f>
        <v>50</v>
      </c>
      <c r="L2" s="1">
        <f>((G2-D2)^2+(B2-J2)^2)^0.5</f>
        <v>50</v>
      </c>
      <c r="O2" s="1">
        <f t="shared" ref="O2:O65" si="0">G2+$N$15*(J2-B2)+$N$17*(G2-D2)</f>
        <v>3</v>
      </c>
      <c r="P2" s="1">
        <f>B2+$N$15*(G2-D2)+$N$17*(B2-J2)</f>
        <v>-104.5</v>
      </c>
      <c r="Q2" s="1">
        <f t="shared" ref="Q2:Q65" si="1">G2+$N$20*(J2-B2)+$N$22*(G2-D2)</f>
        <v>22</v>
      </c>
      <c r="R2" s="1">
        <f t="shared" ref="R2:R65" si="2">B2+$N$20*(G2-D2)+$N$22*(B2-J2)</f>
        <v>-104.5</v>
      </c>
      <c r="T2" s="1">
        <f>MIN(Y2:Y89)</f>
        <v>-108.38678970042436</v>
      </c>
      <c r="X2" s="1">
        <f>Q2+(R2-R3)*$N$25/((R3-R2)^2+(Q3-Q2)^2)^0.5</f>
        <v>21.055084223501833</v>
      </c>
      <c r="Y2" s="1">
        <f>R2+(Q3-Q2)*$N$25/((R3-R2)^2+(Q3-Q2)^2)^0.5</f>
        <v>-108.38678970042436</v>
      </c>
      <c r="AA2" s="3" t="s">
        <v>112</v>
      </c>
      <c r="AB2" s="3" t="s">
        <v>113</v>
      </c>
    </row>
    <row r="3" spans="1:31" x14ac:dyDescent="0.25">
      <c r="A3" s="1">
        <v>0.89600000000000002</v>
      </c>
      <c r="B3" s="3">
        <v>0.59399999999999997</v>
      </c>
      <c r="D3" s="3">
        <v>1.7689999999999999</v>
      </c>
      <c r="E3" s="1">
        <v>0.58599999999999997</v>
      </c>
      <c r="G3" s="3">
        <f t="shared" ref="G3:G30" si="3">A3</f>
        <v>0.89600000000000002</v>
      </c>
      <c r="H3" s="1">
        <f t="shared" ref="H3:H39" si="4">E3</f>
        <v>0.58599999999999997</v>
      </c>
      <c r="J3" s="3">
        <f t="shared" ref="J3:J66" si="5">H3+50</f>
        <v>50.585999999999999</v>
      </c>
      <c r="L3" s="1">
        <f t="shared" ref="L3:L66" si="6">((G3-D3)^2+(B3-J3)^2)^0.5</f>
        <v>49.999621928570619</v>
      </c>
      <c r="O3" s="1">
        <f t="shared" si="0"/>
        <v>2.0709499999999998</v>
      </c>
      <c r="P3" s="1">
        <f t="shared" ref="P3:P66" si="7">B3+$N$15*(G3-D3)+$N$17*(B3-J3)</f>
        <v>-103.94166</v>
      </c>
      <c r="Q3" s="1">
        <f t="shared" si="1"/>
        <v>21.067909999999998</v>
      </c>
      <c r="R3" s="1">
        <f t="shared" si="2"/>
        <v>-104.2734</v>
      </c>
      <c r="U3" s="1">
        <f>MATCH(MIN(R2:R90),R2:R90,0)</f>
        <v>1</v>
      </c>
      <c r="X3" s="1">
        <f t="shared" ref="X3:X66" si="8">Q3+(R3-R4)*$N$25/((R4-R3)^2+(Q4-Q3)^2)^0.5</f>
        <v>19.890691908248773</v>
      </c>
      <c r="Y3" s="1">
        <f t="shared" ref="Y3:Y66" si="9">R3+(Q4-Q3)*$N$25/((R4-R3)^2+(Q4-Q3)^2)^0.5</f>
        <v>-108.09624678799106</v>
      </c>
      <c r="AA3" s="3">
        <v>-97.01</v>
      </c>
      <c r="AB3" s="3">
        <v>-110.47</v>
      </c>
      <c r="AC3" s="1">
        <f>(AB3-$Y$89)^2</f>
        <v>7586.02300428742</v>
      </c>
    </row>
    <row r="4" spans="1:31" x14ac:dyDescent="0.25">
      <c r="A4" s="1">
        <v>1.7270000000000001</v>
      </c>
      <c r="B4" s="3">
        <v>1.24</v>
      </c>
      <c r="D4" s="3">
        <v>3.472</v>
      </c>
      <c r="E4" s="1">
        <v>1.21</v>
      </c>
      <c r="G4" s="3">
        <f t="shared" si="3"/>
        <v>1.7270000000000001</v>
      </c>
      <c r="H4" s="1">
        <f t="shared" si="4"/>
        <v>1.21</v>
      </c>
      <c r="J4" s="3">
        <f t="shared" si="5"/>
        <v>51.21</v>
      </c>
      <c r="L4" s="1">
        <f t="shared" si="6"/>
        <v>50.000459247890916</v>
      </c>
      <c r="O4" s="1">
        <f t="shared" si="0"/>
        <v>1.0781500000000004</v>
      </c>
      <c r="P4" s="1">
        <f t="shared" si="7"/>
        <v>-103.30199999999999</v>
      </c>
      <c r="Q4" s="1">
        <f t="shared" si="1"/>
        <v>20.066749999999999</v>
      </c>
      <c r="R4" s="1">
        <f t="shared" si="2"/>
        <v>-103.96509999999999</v>
      </c>
      <c r="X4" s="1">
        <f t="shared" si="8"/>
        <v>18.726155427481245</v>
      </c>
      <c r="Y4" s="1">
        <f t="shared" si="9"/>
        <v>-107.73376106092512</v>
      </c>
      <c r="AA4" s="3">
        <v>-97.01</v>
      </c>
      <c r="AB4" s="3">
        <v>-101.88</v>
      </c>
      <c r="AC4" s="1">
        <f t="shared" ref="AC4:AC52" si="10">(AB4-$Y$89)^2</f>
        <v>6163.4712711710781</v>
      </c>
      <c r="AE4" s="1" t="s">
        <v>117</v>
      </c>
    </row>
    <row r="5" spans="1:31" x14ac:dyDescent="0.25">
      <c r="A5" s="1">
        <v>2.4820000000000002</v>
      </c>
      <c r="B5" s="3">
        <v>1.9279999999999999</v>
      </c>
      <c r="D5" s="3">
        <v>5.0990000000000002</v>
      </c>
      <c r="E5" s="1">
        <v>1.859</v>
      </c>
      <c r="G5" s="3">
        <f t="shared" si="3"/>
        <v>2.4820000000000002</v>
      </c>
      <c r="H5" s="1">
        <f t="shared" si="4"/>
        <v>1.859</v>
      </c>
      <c r="J5" s="3">
        <f t="shared" si="5"/>
        <v>51.859000000000002</v>
      </c>
      <c r="L5" s="1">
        <f t="shared" si="6"/>
        <v>49.999534497833082</v>
      </c>
      <c r="O5" s="1">
        <f t="shared" si="0"/>
        <v>8.3299999999999486E-3</v>
      </c>
      <c r="P5" s="1">
        <f t="shared" si="7"/>
        <v>-102.58481</v>
      </c>
      <c r="Q5" s="1">
        <f t="shared" si="1"/>
        <v>18.982110000000002</v>
      </c>
      <c r="R5" s="1">
        <f t="shared" si="2"/>
        <v>-103.57926999999999</v>
      </c>
      <c r="U5" s="1">
        <f>INDEX(Q3:Q7,3,1)</f>
        <v>18.982110000000002</v>
      </c>
      <c r="X5" s="1">
        <f t="shared" si="8"/>
        <v>17.563921046419644</v>
      </c>
      <c r="Y5" s="1">
        <f t="shared" si="9"/>
        <v>-107.31942241560321</v>
      </c>
      <c r="AA5" s="3">
        <v>-97.01</v>
      </c>
      <c r="AB5" s="3">
        <v>-97.49</v>
      </c>
      <c r="AC5" s="1">
        <f t="shared" si="10"/>
        <v>5493.4450767146491</v>
      </c>
      <c r="AE5" s="1">
        <f>MIN(AC3:AC52)</f>
        <v>0.20956107439636595</v>
      </c>
    </row>
    <row r="6" spans="1:31" x14ac:dyDescent="0.25">
      <c r="A6" s="1">
        <v>3.1560000000000001</v>
      </c>
      <c r="B6" s="3">
        <v>2.6440000000000001</v>
      </c>
      <c r="D6" s="3">
        <v>6.6440000000000001</v>
      </c>
      <c r="E6" s="1">
        <v>2.5219999999999998</v>
      </c>
      <c r="G6" s="3">
        <f t="shared" si="3"/>
        <v>3.1560000000000001</v>
      </c>
      <c r="H6" s="1">
        <f t="shared" si="4"/>
        <v>2.5219999999999998</v>
      </c>
      <c r="J6" s="3">
        <f t="shared" si="5"/>
        <v>52.521999999999998</v>
      </c>
      <c r="L6" s="1">
        <f t="shared" si="6"/>
        <v>49.999810279640059</v>
      </c>
      <c r="O6" s="1">
        <f t="shared" si="0"/>
        <v>-1.1412399999999989</v>
      </c>
      <c r="P6" s="1">
        <f t="shared" si="7"/>
        <v>-101.8103</v>
      </c>
      <c r="Q6" s="1">
        <f t="shared" si="1"/>
        <v>17.8124</v>
      </c>
      <c r="R6" s="1">
        <f t="shared" si="2"/>
        <v>-103.13574</v>
      </c>
      <c r="U6" s="1" t="s">
        <v>68</v>
      </c>
      <c r="X6" s="1">
        <f t="shared" si="8"/>
        <v>16.34940495103211</v>
      </c>
      <c r="Y6" s="1">
        <f t="shared" si="9"/>
        <v>-106.85859448099914</v>
      </c>
      <c r="AA6" s="3">
        <v>-97.01</v>
      </c>
      <c r="AB6" s="3">
        <v>-93.3</v>
      </c>
      <c r="AC6" s="1">
        <f t="shared" si="10"/>
        <v>4889.8941936229758</v>
      </c>
    </row>
    <row r="7" spans="1:31" x14ac:dyDescent="0.25">
      <c r="A7" s="1">
        <v>3.7440000000000002</v>
      </c>
      <c r="B7" s="3">
        <v>3.3780000000000001</v>
      </c>
      <c r="D7" s="3">
        <v>8.1020000000000003</v>
      </c>
      <c r="E7" s="1">
        <v>3.1869999999999998</v>
      </c>
      <c r="G7" s="3">
        <f t="shared" si="3"/>
        <v>3.7440000000000002</v>
      </c>
      <c r="H7" s="1">
        <f t="shared" si="4"/>
        <v>3.1869999999999998</v>
      </c>
      <c r="J7" s="3">
        <f t="shared" si="5"/>
        <v>53.186999999999998</v>
      </c>
      <c r="L7" s="1">
        <f t="shared" si="6"/>
        <v>49.999286444908392</v>
      </c>
      <c r="O7" s="1">
        <f t="shared" si="0"/>
        <v>-2.3756800000000009</v>
      </c>
      <c r="P7" s="1">
        <f t="shared" si="7"/>
        <v>-100.98428999999999</v>
      </c>
      <c r="Q7" s="1">
        <f t="shared" si="1"/>
        <v>16.551739999999995</v>
      </c>
      <c r="R7" s="1">
        <f t="shared" si="2"/>
        <v>-102.64032999999998</v>
      </c>
      <c r="U7" s="1">
        <f>INDEX(X2:X89,MATCH(MIN(Y2:Y89),Y2:Y89,0))</f>
        <v>21.055084223501833</v>
      </c>
      <c r="X7" s="1">
        <f t="shared" si="8"/>
        <v>15.090721767869381</v>
      </c>
      <c r="Y7" s="1">
        <f t="shared" si="9"/>
        <v>-106.36396071818108</v>
      </c>
      <c r="AA7" s="3">
        <v>-98.78</v>
      </c>
      <c r="AB7" s="3">
        <v>-91.19</v>
      </c>
      <c r="AC7" s="1">
        <f t="shared" si="10"/>
        <v>4599.2510687247805</v>
      </c>
    </row>
    <row r="8" spans="1:31" x14ac:dyDescent="0.25">
      <c r="A8" s="1">
        <v>4.2450000000000001</v>
      </c>
      <c r="B8" s="3">
        <v>4.1159999999999997</v>
      </c>
      <c r="D8" s="3">
        <v>9.4710000000000001</v>
      </c>
      <c r="E8" s="1">
        <v>3.8420000000000001</v>
      </c>
      <c r="G8" s="3">
        <f t="shared" si="3"/>
        <v>4.2450000000000001</v>
      </c>
      <c r="H8" s="1">
        <f t="shared" si="4"/>
        <v>3.8420000000000001</v>
      </c>
      <c r="J8" s="3">
        <f t="shared" si="5"/>
        <v>53.841999999999999</v>
      </c>
      <c r="L8" s="1">
        <f t="shared" si="6"/>
        <v>49.999861519808235</v>
      </c>
      <c r="O8" s="1">
        <f t="shared" si="0"/>
        <v>-3.6937799999999985</v>
      </c>
      <c r="P8" s="1">
        <f t="shared" si="7"/>
        <v>-100.12489999999998</v>
      </c>
      <c r="Q8" s="1">
        <f t="shared" si="1"/>
        <v>15.202100000000002</v>
      </c>
      <c r="R8" s="1">
        <f t="shared" si="2"/>
        <v>-102.11077999999999</v>
      </c>
      <c r="X8" s="1">
        <f t="shared" si="8"/>
        <v>13.765547537952344</v>
      </c>
      <c r="Y8" s="1">
        <f t="shared" si="9"/>
        <v>-105.84391769151162</v>
      </c>
      <c r="AA8" s="3">
        <v>-100.86</v>
      </c>
      <c r="AB8" s="3">
        <v>-89.45</v>
      </c>
      <c r="AC8" s="1">
        <f t="shared" si="10"/>
        <v>4366.272799851391</v>
      </c>
      <c r="AE8" s="1" t="s">
        <v>114</v>
      </c>
    </row>
    <row r="9" spans="1:31" x14ac:dyDescent="0.25">
      <c r="A9" s="1">
        <v>4.657</v>
      </c>
      <c r="B9" s="3">
        <v>4.8479999999999999</v>
      </c>
      <c r="D9" s="3">
        <v>10.75</v>
      </c>
      <c r="E9" s="1">
        <v>4.476</v>
      </c>
      <c r="G9" s="3">
        <f t="shared" si="3"/>
        <v>4.657</v>
      </c>
      <c r="H9" s="1">
        <f t="shared" si="4"/>
        <v>4.476</v>
      </c>
      <c r="J9" s="3">
        <f t="shared" si="5"/>
        <v>54.475999999999999</v>
      </c>
      <c r="L9" s="1">
        <f t="shared" si="6"/>
        <v>50.000630326026887</v>
      </c>
      <c r="O9" s="1">
        <f t="shared" si="0"/>
        <v>-5.0996899999999989</v>
      </c>
      <c r="P9" s="1">
        <f t="shared" si="7"/>
        <v>-99.240099999999984</v>
      </c>
      <c r="Q9" s="1">
        <f t="shared" si="1"/>
        <v>13.758950000000002</v>
      </c>
      <c r="R9" s="1">
        <f t="shared" si="2"/>
        <v>-101.55543999999999</v>
      </c>
      <c r="U9" s="1" t="s">
        <v>69</v>
      </c>
      <c r="V9" s="1" t="s">
        <v>37</v>
      </c>
      <c r="X9" s="1">
        <f t="shared" si="8"/>
        <v>12.353424626040207</v>
      </c>
      <c r="Y9" s="1">
        <f t="shared" si="9"/>
        <v>-105.30036969535546</v>
      </c>
      <c r="AA9" s="3">
        <v>-102.93</v>
      </c>
      <c r="AB9" s="3">
        <v>-87.71</v>
      </c>
      <c r="AC9" s="1">
        <f t="shared" si="10"/>
        <v>4139.3497309779987</v>
      </c>
      <c r="AE9" s="1">
        <f>INDEX(AA3:AA52,MATCH(MIN(AC2:AC52),AC3:AC52,0))</f>
        <v>-160.34</v>
      </c>
    </row>
    <row r="10" spans="1:31" ht="15" x14ac:dyDescent="0.25">
      <c r="A10" s="1">
        <v>4.9820000000000002</v>
      </c>
      <c r="B10" s="3">
        <v>5.5650000000000004</v>
      </c>
      <c r="D10" s="3">
        <v>11.941000000000001</v>
      </c>
      <c r="E10" s="1">
        <v>5.0780000000000003</v>
      </c>
      <c r="G10" s="3">
        <f t="shared" si="3"/>
        <v>4.9820000000000002</v>
      </c>
      <c r="H10" s="1">
        <f t="shared" si="4"/>
        <v>5.0780000000000003</v>
      </c>
      <c r="J10" s="3">
        <f t="shared" si="5"/>
        <v>55.078000000000003</v>
      </c>
      <c r="L10" s="1">
        <f t="shared" si="6"/>
        <v>49.999648498764479</v>
      </c>
      <c r="O10" s="1">
        <f t="shared" si="0"/>
        <v>-6.5915299999999988</v>
      </c>
      <c r="P10" s="1">
        <f t="shared" si="7"/>
        <v>-98.334710000000015</v>
      </c>
      <c r="Q10" s="1">
        <f t="shared" si="1"/>
        <v>12.223410000000001</v>
      </c>
      <c r="R10" s="1">
        <f t="shared" si="2"/>
        <v>-100.97913000000001</v>
      </c>
      <c r="T10" s="1" t="s">
        <v>70</v>
      </c>
      <c r="U10" s="1">
        <v>872</v>
      </c>
      <c r="V10" s="4">
        <f>'Sockelhöhe inter.'!B5</f>
        <v>900</v>
      </c>
      <c r="X10" s="1">
        <f t="shared" si="8"/>
        <v>10.876110761134155</v>
      </c>
      <c r="Y10" s="1">
        <f t="shared" si="9"/>
        <v>-104.74539934259244</v>
      </c>
      <c r="AA10" s="3">
        <v>-104.99</v>
      </c>
      <c r="AB10" s="3">
        <v>-85.98</v>
      </c>
      <c r="AC10" s="1">
        <f t="shared" si="10"/>
        <v>3919.7339176728447</v>
      </c>
      <c r="AE10" s="1" t="s">
        <v>115</v>
      </c>
    </row>
    <row r="11" spans="1:31" ht="15" x14ac:dyDescent="0.25">
      <c r="A11" s="1">
        <v>5.2240000000000002</v>
      </c>
      <c r="B11" s="3">
        <v>6.2560000000000002</v>
      </c>
      <c r="D11" s="3">
        <v>13.045999999999999</v>
      </c>
      <c r="E11" s="1">
        <v>5.641</v>
      </c>
      <c r="G11" s="3">
        <f t="shared" si="3"/>
        <v>5.2240000000000002</v>
      </c>
      <c r="H11" s="1">
        <f t="shared" si="4"/>
        <v>5.641</v>
      </c>
      <c r="J11" s="3">
        <f t="shared" si="5"/>
        <v>55.640999999999998</v>
      </c>
      <c r="L11" s="1">
        <f t="shared" si="6"/>
        <v>50.000619086167326</v>
      </c>
      <c r="O11" s="1">
        <f t="shared" si="0"/>
        <v>-8.1608799999999952</v>
      </c>
      <c r="P11" s="1">
        <f t="shared" si="7"/>
        <v>-97.427969999999988</v>
      </c>
      <c r="Q11" s="1">
        <f t="shared" si="1"/>
        <v>10.605420000000002</v>
      </c>
      <c r="R11" s="1">
        <f t="shared" si="2"/>
        <v>-100.40033</v>
      </c>
      <c r="T11" s="1" t="s">
        <v>71</v>
      </c>
      <c r="U11" s="1">
        <v>50</v>
      </c>
      <c r="V11" s="4">
        <f>'Sockelhöhe inter.'!B6</f>
        <v>19</v>
      </c>
      <c r="X11" s="1">
        <f t="shared" si="8"/>
        <v>9.3033209117161952</v>
      </c>
      <c r="Y11" s="1">
        <f t="shared" si="9"/>
        <v>-104.18246404895839</v>
      </c>
      <c r="AA11" s="3">
        <v>-107.05</v>
      </c>
      <c r="AB11" s="3">
        <v>-84.26</v>
      </c>
      <c r="AC11" s="1">
        <f t="shared" si="10"/>
        <v>3707.3215599359287</v>
      </c>
      <c r="AE11" s="1">
        <f>INDEX(AB3:AB52,MATCH(MIN(AC2:AC52),AC3:AC52,0))</f>
        <v>-23.83</v>
      </c>
    </row>
    <row r="12" spans="1:31" ht="15" x14ac:dyDescent="0.25">
      <c r="A12" s="1">
        <v>5.3869999999999996</v>
      </c>
      <c r="B12" s="3">
        <v>6.9160000000000004</v>
      </c>
      <c r="D12" s="3">
        <v>14.069000000000001</v>
      </c>
      <c r="E12" s="1">
        <v>6.1559999999999997</v>
      </c>
      <c r="G12" s="3">
        <f t="shared" si="3"/>
        <v>5.3869999999999996</v>
      </c>
      <c r="H12" s="1">
        <f t="shared" si="4"/>
        <v>6.1559999999999997</v>
      </c>
      <c r="J12" s="3">
        <f t="shared" si="5"/>
        <v>56.155999999999999</v>
      </c>
      <c r="L12" s="1">
        <f t="shared" si="6"/>
        <v>49.999547237950061</v>
      </c>
      <c r="O12" s="1">
        <f t="shared" si="0"/>
        <v>-9.8039800000000028</v>
      </c>
      <c r="P12" s="1">
        <f t="shared" si="7"/>
        <v>-96.516519999999986</v>
      </c>
      <c r="Q12" s="1">
        <f t="shared" si="1"/>
        <v>8.9072199999999953</v>
      </c>
      <c r="R12" s="1">
        <f t="shared" si="2"/>
        <v>-99.815679999999986</v>
      </c>
      <c r="T12" s="1" t="s">
        <v>72</v>
      </c>
      <c r="U12" s="1">
        <v>756</v>
      </c>
      <c r="V12" s="4">
        <f>'Sockelhöhe inter.'!B7</f>
        <v>750</v>
      </c>
      <c r="X12" s="1">
        <f t="shared" si="8"/>
        <v>7.6796618651203739</v>
      </c>
      <c r="Y12" s="1">
        <f t="shared" si="9"/>
        <v>-103.62266056542067</v>
      </c>
      <c r="AA12" s="3">
        <v>-109.1</v>
      </c>
      <c r="AB12" s="3">
        <v>-82.53</v>
      </c>
      <c r="AC12" s="1">
        <f t="shared" si="10"/>
        <v>3499.6427466307746</v>
      </c>
    </row>
    <row r="13" spans="1:31" ht="15" x14ac:dyDescent="0.25">
      <c r="A13" s="1">
        <v>5.4740000000000002</v>
      </c>
      <c r="B13" s="3">
        <v>7.5369999999999999</v>
      </c>
      <c r="D13" s="3">
        <v>15.015000000000001</v>
      </c>
      <c r="E13" s="1">
        <v>6.6189999999999998</v>
      </c>
      <c r="G13" s="3">
        <f t="shared" si="3"/>
        <v>5.4740000000000002</v>
      </c>
      <c r="H13" s="1">
        <f t="shared" si="4"/>
        <v>6.6189999999999998</v>
      </c>
      <c r="J13" s="3">
        <f t="shared" si="5"/>
        <v>56.619</v>
      </c>
      <c r="L13" s="1">
        <f t="shared" si="6"/>
        <v>50.000734044611789</v>
      </c>
      <c r="N13" s="1" t="s">
        <v>129</v>
      </c>
      <c r="O13" s="1">
        <f t="shared" si="0"/>
        <v>-11.52177</v>
      </c>
      <c r="P13" s="1">
        <f t="shared" si="7"/>
        <v>-95.616839999999996</v>
      </c>
      <c r="Q13" s="1">
        <f t="shared" si="1"/>
        <v>7.1293900000000008</v>
      </c>
      <c r="R13" s="1">
        <f t="shared" si="2"/>
        <v>-99.242419999999996</v>
      </c>
      <c r="T13" s="1" t="s">
        <v>73</v>
      </c>
      <c r="U13" s="1">
        <v>110</v>
      </c>
      <c r="V13" s="4">
        <f>'Sockelhöhe inter.'!B8</f>
        <v>144</v>
      </c>
      <c r="X13" s="1">
        <f t="shared" si="8"/>
        <v>5.953783255729042</v>
      </c>
      <c r="Y13" s="1">
        <f t="shared" si="9"/>
        <v>-103.06576261907361</v>
      </c>
      <c r="AA13" s="3">
        <v>-111.15</v>
      </c>
      <c r="AB13" s="3">
        <v>-80.819999999999993</v>
      </c>
      <c r="AC13" s="1">
        <f t="shared" si="10"/>
        <v>3300.2472444620953</v>
      </c>
    </row>
    <row r="14" spans="1:31" ht="15" x14ac:dyDescent="0.25">
      <c r="A14" s="1">
        <v>5.492</v>
      </c>
      <c r="B14" s="3">
        <v>8.1170000000000009</v>
      </c>
      <c r="D14" s="3">
        <v>15.888</v>
      </c>
      <c r="E14" s="1">
        <v>7.0250000000000004</v>
      </c>
      <c r="G14" s="3">
        <f t="shared" si="3"/>
        <v>5.492</v>
      </c>
      <c r="H14" s="1">
        <f t="shared" si="4"/>
        <v>7.0250000000000004</v>
      </c>
      <c r="J14" s="3">
        <f t="shared" si="5"/>
        <v>57.024999999999999</v>
      </c>
      <c r="L14" s="1">
        <f t="shared" si="6"/>
        <v>50.000692795200351</v>
      </c>
      <c r="N14" s="1" t="s">
        <v>74</v>
      </c>
      <c r="O14" s="1">
        <f t="shared" si="0"/>
        <v>-13.301160000000001</v>
      </c>
      <c r="P14" s="1">
        <f t="shared" si="7"/>
        <v>-94.72448</v>
      </c>
      <c r="Q14" s="1">
        <f t="shared" si="1"/>
        <v>5.2838799999999999</v>
      </c>
      <c r="R14" s="1">
        <f t="shared" si="2"/>
        <v>-98.674959999999999</v>
      </c>
      <c r="T14" s="1" t="s">
        <v>75</v>
      </c>
      <c r="U14" s="1">
        <v>60</v>
      </c>
      <c r="V14" s="4">
        <f>'Sockelhöhe inter.'!B9</f>
        <v>30</v>
      </c>
      <c r="X14" s="1">
        <f t="shared" si="8"/>
        <v>4.1649295435231721</v>
      </c>
      <c r="Y14" s="1">
        <f t="shared" si="9"/>
        <v>-102.51526596124192</v>
      </c>
      <c r="AA14" s="3">
        <v>-113.19</v>
      </c>
      <c r="AB14" s="3">
        <v>-79.099999999999994</v>
      </c>
      <c r="AC14" s="1">
        <f t="shared" si="10"/>
        <v>3105.5852867251797</v>
      </c>
    </row>
    <row r="15" spans="1:31" ht="15" x14ac:dyDescent="0.25">
      <c r="A15" s="1">
        <v>5.4470000000000001</v>
      </c>
      <c r="B15" s="3">
        <v>8.6519999999999992</v>
      </c>
      <c r="D15" s="3">
        <v>16.693999999999999</v>
      </c>
      <c r="E15" s="1">
        <v>7.3710000000000004</v>
      </c>
      <c r="G15" s="3">
        <f t="shared" si="3"/>
        <v>5.4470000000000001</v>
      </c>
      <c r="H15" s="1">
        <f t="shared" si="4"/>
        <v>7.3710000000000004</v>
      </c>
      <c r="J15" s="3">
        <f t="shared" si="5"/>
        <v>57.371000000000002</v>
      </c>
      <c r="L15" s="1">
        <f t="shared" si="6"/>
        <v>50.00035969870617</v>
      </c>
      <c r="M15" s="8"/>
      <c r="N15" s="8">
        <f>3/50</f>
        <v>0.06</v>
      </c>
      <c r="O15" s="1">
        <f t="shared" si="0"/>
        <v>-15.136089999999999</v>
      </c>
      <c r="P15" s="1">
        <f t="shared" si="7"/>
        <v>-93.845529999999997</v>
      </c>
      <c r="Q15" s="1">
        <f t="shared" si="1"/>
        <v>3.3771300000000011</v>
      </c>
      <c r="R15" s="1">
        <f t="shared" si="2"/>
        <v>-98.119389999999996</v>
      </c>
      <c r="T15" s="1" t="s">
        <v>76</v>
      </c>
      <c r="U15" s="1">
        <v>88</v>
      </c>
      <c r="V15" s="1">
        <f>V10-6-645.5+U22</f>
        <v>149.08165768389807</v>
      </c>
      <c r="W15" s="9">
        <f>V10-6-645.5+T2</f>
        <v>140.11321029957566</v>
      </c>
      <c r="X15" s="1">
        <f t="shared" si="8"/>
        <v>2.3173180379368317</v>
      </c>
      <c r="Y15" s="1">
        <f t="shared" si="9"/>
        <v>-101.97643532058774</v>
      </c>
      <c r="AA15" s="3">
        <v>-115.24</v>
      </c>
      <c r="AB15" s="3">
        <v>-77.38</v>
      </c>
      <c r="AC15" s="1">
        <f t="shared" si="10"/>
        <v>2916.8401289882636</v>
      </c>
    </row>
    <row r="16" spans="1:31" x14ac:dyDescent="0.25">
      <c r="A16" s="1">
        <v>5.343</v>
      </c>
      <c r="B16" s="3">
        <v>9.14</v>
      </c>
      <c r="D16" s="3">
        <v>17.439</v>
      </c>
      <c r="E16" s="1">
        <v>7.6550000000000002</v>
      </c>
      <c r="G16" s="3">
        <f t="shared" si="3"/>
        <v>5.343</v>
      </c>
      <c r="H16" s="1">
        <f t="shared" si="4"/>
        <v>7.6550000000000002</v>
      </c>
      <c r="J16" s="3">
        <f t="shared" si="5"/>
        <v>57.655000000000001</v>
      </c>
      <c r="L16" s="1">
        <f t="shared" si="6"/>
        <v>50.00018440965993</v>
      </c>
      <c r="N16" s="1" t="s">
        <v>77</v>
      </c>
      <c r="O16" s="1">
        <f t="shared" si="0"/>
        <v>-17.026739999999997</v>
      </c>
      <c r="P16" s="1">
        <f t="shared" si="7"/>
        <v>-92.982109999999992</v>
      </c>
      <c r="Q16" s="1">
        <f t="shared" si="1"/>
        <v>1.4089600000000004</v>
      </c>
      <c r="R16" s="1">
        <f t="shared" si="2"/>
        <v>-97.578589999999991</v>
      </c>
      <c r="V16" s="1" t="s">
        <v>78</v>
      </c>
      <c r="W16" s="1" t="s">
        <v>79</v>
      </c>
      <c r="X16" s="1">
        <f t="shared" si="8"/>
        <v>0.40262611330974241</v>
      </c>
      <c r="Y16" s="1">
        <f t="shared" si="9"/>
        <v>-101.44993241684959</v>
      </c>
      <c r="AA16" s="3">
        <v>-117.28</v>
      </c>
      <c r="AB16" s="3">
        <v>-75.67</v>
      </c>
      <c r="AC16" s="1">
        <f t="shared" si="10"/>
        <v>2735.0576268195864</v>
      </c>
    </row>
    <row r="17" spans="1:29" x14ac:dyDescent="0.25">
      <c r="A17" s="1">
        <v>5.1859999999999999</v>
      </c>
      <c r="B17" s="3">
        <v>9.5809999999999995</v>
      </c>
      <c r="D17" s="3">
        <v>18.126999999999999</v>
      </c>
      <c r="E17" s="1">
        <v>7.8780000000000001</v>
      </c>
      <c r="G17" s="3">
        <f t="shared" si="3"/>
        <v>5.1859999999999999</v>
      </c>
      <c r="H17" s="1">
        <f t="shared" si="4"/>
        <v>7.8780000000000001</v>
      </c>
      <c r="J17" s="3">
        <f t="shared" si="5"/>
        <v>57.878</v>
      </c>
      <c r="L17" s="1">
        <f t="shared" si="6"/>
        <v>50.000696895143371</v>
      </c>
      <c r="N17" s="1">
        <f>(V12-645.5)/50</f>
        <v>2.09</v>
      </c>
      <c r="O17" s="1">
        <f t="shared" si="0"/>
        <v>-18.962869999999995</v>
      </c>
      <c r="P17" s="1">
        <f t="shared" si="7"/>
        <v>-92.136189999999985</v>
      </c>
      <c r="Q17" s="1">
        <f t="shared" si="1"/>
        <v>-0.6100099999999955</v>
      </c>
      <c r="R17" s="1">
        <f t="shared" si="2"/>
        <v>-97.053769999999986</v>
      </c>
      <c r="X17" s="1">
        <f t="shared" si="8"/>
        <v>-1.5741507076204559</v>
      </c>
      <c r="Y17" s="1">
        <f t="shared" si="9"/>
        <v>-100.93583551927051</v>
      </c>
      <c r="AA17" s="3">
        <v>-119.33</v>
      </c>
      <c r="AB17" s="3">
        <v>-73.95</v>
      </c>
      <c r="AC17" s="1">
        <f t="shared" si="10"/>
        <v>2558.1116690826702</v>
      </c>
    </row>
    <row r="18" spans="1:29" x14ac:dyDescent="0.25">
      <c r="A18" s="1">
        <v>4.9809999999999999</v>
      </c>
      <c r="B18" s="3">
        <v>9.9749999999999996</v>
      </c>
      <c r="D18" s="3">
        <v>18.763000000000002</v>
      </c>
      <c r="E18" s="1">
        <v>8.0380000000000003</v>
      </c>
      <c r="G18" s="3">
        <f t="shared" si="3"/>
        <v>4.9809999999999999</v>
      </c>
      <c r="H18" s="1">
        <f t="shared" si="4"/>
        <v>8.0380000000000003</v>
      </c>
      <c r="J18" s="3">
        <f t="shared" si="5"/>
        <v>58.037999999999997</v>
      </c>
      <c r="L18" s="1">
        <f t="shared" si="6"/>
        <v>49.999954929979687</v>
      </c>
      <c r="O18" s="1">
        <f t="shared" si="0"/>
        <v>-20.939600000000002</v>
      </c>
      <c r="P18" s="1">
        <f t="shared" si="7"/>
        <v>-91.303589999999986</v>
      </c>
      <c r="Q18" s="1">
        <f t="shared" si="1"/>
        <v>-2.6756600000000006</v>
      </c>
      <c r="R18" s="1">
        <f t="shared" si="2"/>
        <v>-96.540749999999974</v>
      </c>
      <c r="T18" s="1" t="s">
        <v>80</v>
      </c>
      <c r="W18" s="1">
        <f>(V10)-6-645.5+T2</f>
        <v>140.11321029957566</v>
      </c>
      <c r="X18" s="1">
        <f t="shared" si="8"/>
        <v>-3.5907980770984937</v>
      </c>
      <c r="Y18" s="1">
        <f t="shared" si="9"/>
        <v>-100.43465835791551</v>
      </c>
      <c r="AA18" s="3">
        <v>-121.37</v>
      </c>
      <c r="AB18" s="3">
        <v>-72.23</v>
      </c>
      <c r="AC18" s="1">
        <f t="shared" si="10"/>
        <v>2387.0825113457545</v>
      </c>
    </row>
    <row r="19" spans="1:29" x14ac:dyDescent="0.25">
      <c r="A19" s="1">
        <v>4.7329999999999997</v>
      </c>
      <c r="B19" s="3">
        <v>10.321999999999999</v>
      </c>
      <c r="D19" s="3">
        <v>19.352</v>
      </c>
      <c r="E19" s="1">
        <v>8.1379999999999999</v>
      </c>
      <c r="G19" s="3">
        <f t="shared" si="3"/>
        <v>4.7329999999999997</v>
      </c>
      <c r="H19" s="1">
        <f t="shared" si="4"/>
        <v>8.1379999999999999</v>
      </c>
      <c r="J19" s="3">
        <f t="shared" si="5"/>
        <v>58.137999999999998</v>
      </c>
      <c r="L19" s="1">
        <f t="shared" si="6"/>
        <v>50.000850162772238</v>
      </c>
      <c r="N19" s="1" t="s">
        <v>81</v>
      </c>
      <c r="O19" s="1">
        <f t="shared" si="0"/>
        <v>-22.951749999999997</v>
      </c>
      <c r="P19" s="1">
        <f t="shared" si="7"/>
        <v>-90.490579999999994</v>
      </c>
      <c r="Q19" s="1">
        <f t="shared" si="1"/>
        <v>-4.7816699999999983</v>
      </c>
      <c r="R19" s="1">
        <f t="shared" si="2"/>
        <v>-96.0458</v>
      </c>
      <c r="T19" s="1">
        <f>V11+3-V14</f>
        <v>-8</v>
      </c>
      <c r="X19" s="1">
        <f t="shared" si="8"/>
        <v>-5.6679166721502856</v>
      </c>
      <c r="Y19" s="1">
        <f t="shared" si="9"/>
        <v>-99.946385447865808</v>
      </c>
      <c r="AA19" s="3">
        <v>-123.42</v>
      </c>
      <c r="AB19" s="3">
        <v>-70.510000000000005</v>
      </c>
      <c r="AC19" s="1">
        <f t="shared" si="10"/>
        <v>2221.9701536088387</v>
      </c>
    </row>
    <row r="20" spans="1:29" x14ac:dyDescent="0.25">
      <c r="A20" s="1">
        <v>4.4459999999999997</v>
      </c>
      <c r="B20" s="3">
        <v>10.625</v>
      </c>
      <c r="D20" s="3">
        <v>19.896999999999998</v>
      </c>
      <c r="E20" s="1">
        <v>8.1780000000000008</v>
      </c>
      <c r="G20" s="3">
        <f t="shared" si="3"/>
        <v>4.4459999999999997</v>
      </c>
      <c r="H20" s="1">
        <f t="shared" si="4"/>
        <v>8.1780000000000008</v>
      </c>
      <c r="J20" s="3">
        <f t="shared" si="5"/>
        <v>58.177999999999997</v>
      </c>
      <c r="L20" s="1">
        <f t="shared" si="6"/>
        <v>50.00021209955014</v>
      </c>
      <c r="M20" s="8"/>
      <c r="N20" s="8">
        <f>(V11+3)/50</f>
        <v>0.44</v>
      </c>
      <c r="O20" s="1">
        <f t="shared" si="0"/>
        <v>-24.993409999999997</v>
      </c>
      <c r="P20" s="1">
        <f t="shared" si="7"/>
        <v>-89.687829999999991</v>
      </c>
      <c r="Q20" s="1">
        <f t="shared" si="1"/>
        <v>-6.9232699999999952</v>
      </c>
      <c r="R20" s="1">
        <f t="shared" si="2"/>
        <v>-95.559209999999993</v>
      </c>
      <c r="X20" s="1">
        <f t="shared" si="8"/>
        <v>-7.7764702565778085</v>
      </c>
      <c r="Y20" s="1">
        <f t="shared" si="9"/>
        <v>-99.467156944646959</v>
      </c>
      <c r="AA20" s="3">
        <v>-125.48</v>
      </c>
      <c r="AB20" s="3">
        <v>-68.790000000000006</v>
      </c>
      <c r="AC20" s="1">
        <f t="shared" si="10"/>
        <v>2062.7745958719224</v>
      </c>
    </row>
    <row r="21" spans="1:29" s="2" customFormat="1" x14ac:dyDescent="0.25">
      <c r="A21" s="2">
        <v>4.125</v>
      </c>
      <c r="B21" s="3">
        <v>10.884</v>
      </c>
      <c r="D21" s="3">
        <v>20.402999999999999</v>
      </c>
      <c r="E21" s="2">
        <v>8.16</v>
      </c>
      <c r="G21" s="3">
        <f t="shared" si="3"/>
        <v>4.125</v>
      </c>
      <c r="H21" s="2">
        <f t="shared" si="4"/>
        <v>8.16</v>
      </c>
      <c r="J21" s="3">
        <f t="shared" si="5"/>
        <v>58.16</v>
      </c>
      <c r="L21" s="2">
        <f t="shared" si="6"/>
        <v>49.999934599957228</v>
      </c>
      <c r="N21" s="2" t="s">
        <v>82</v>
      </c>
      <c r="O21" s="1">
        <f t="shared" si="0"/>
        <v>-27.059459999999994</v>
      </c>
      <c r="P21" s="1">
        <f t="shared" si="7"/>
        <v>-88.899519999999981</v>
      </c>
      <c r="Q21" s="1">
        <f t="shared" si="1"/>
        <v>-9.0945799999999934</v>
      </c>
      <c r="R21" s="1">
        <f t="shared" si="2"/>
        <v>-95.085159999999973</v>
      </c>
      <c r="T21" s="2" t="s">
        <v>83</v>
      </c>
      <c r="X21" s="1">
        <f t="shared" si="8"/>
        <v>-9.9177161936081646</v>
      </c>
      <c r="Y21" s="1">
        <f t="shared" si="9"/>
        <v>-98.999549710640991</v>
      </c>
      <c r="AA21" s="3">
        <v>-127.54</v>
      </c>
      <c r="AB21" s="3">
        <v>-67.05</v>
      </c>
      <c r="AC21" s="1">
        <f t="shared" si="10"/>
        <v>1907.74832699853</v>
      </c>
    </row>
    <row r="22" spans="1:29" x14ac:dyDescent="0.25">
      <c r="A22" s="1">
        <v>3.7709999999999999</v>
      </c>
      <c r="B22" s="3">
        <v>11.101000000000001</v>
      </c>
      <c r="D22" s="3">
        <v>20.872</v>
      </c>
      <c r="E22" s="1">
        <v>8.0860000000000003</v>
      </c>
      <c r="G22" s="3">
        <f t="shared" si="3"/>
        <v>3.7709999999999999</v>
      </c>
      <c r="H22" s="1">
        <f t="shared" si="4"/>
        <v>8.0860000000000003</v>
      </c>
      <c r="J22" s="3">
        <f t="shared" si="5"/>
        <v>58.085999999999999</v>
      </c>
      <c r="L22" s="1">
        <f t="shared" si="6"/>
        <v>50.000344258814856</v>
      </c>
      <c r="N22" s="1">
        <f>(V12-645.5)/50</f>
        <v>2.09</v>
      </c>
      <c r="O22" s="1">
        <f t="shared" si="0"/>
        <v>-29.150989999999993</v>
      </c>
      <c r="P22" s="1">
        <f t="shared" si="7"/>
        <v>-88.123709999999988</v>
      </c>
      <c r="Q22" s="1">
        <f t="shared" si="1"/>
        <v>-11.296689999999991</v>
      </c>
      <c r="R22" s="1">
        <f t="shared" si="2"/>
        <v>-94.622089999999986</v>
      </c>
      <c r="T22" s="1" t="e">
        <f ca="1">PROGNOSE(T19,OFFSET(Y2:Y89,MATCH(T19,X2:X89,-1)-1,0,2),
 OFFSET(X2:X89,MATCH(T19,X2:X89,-1)-1,0,2))</f>
        <v>#NAME?</v>
      </c>
      <c r="U22" s="1">
        <f>W26+(W28-W26)*(T19-V26)/(V28-V26)</f>
        <v>-99.418342316101914</v>
      </c>
      <c r="X22" s="1">
        <f t="shared" si="8"/>
        <v>-12.10050951787969</v>
      </c>
      <c r="Y22" s="1">
        <f t="shared" si="9"/>
        <v>-98.540491993501377</v>
      </c>
      <c r="AA22" s="3">
        <v>-129.62</v>
      </c>
      <c r="AB22" s="3">
        <v>-65.319999999999993</v>
      </c>
      <c r="AC22" s="1">
        <f t="shared" si="10"/>
        <v>1759.6161136933758</v>
      </c>
    </row>
    <row r="23" spans="1:29" x14ac:dyDescent="0.25">
      <c r="A23" s="1">
        <v>3.39</v>
      </c>
      <c r="B23" s="3">
        <v>11.279</v>
      </c>
      <c r="D23" s="3">
        <v>21.308</v>
      </c>
      <c r="E23" s="1">
        <v>7.9589999999999996</v>
      </c>
      <c r="G23" s="3">
        <f t="shared" si="3"/>
        <v>3.39</v>
      </c>
      <c r="H23" s="1">
        <f t="shared" si="4"/>
        <v>7.9589999999999996</v>
      </c>
      <c r="J23" s="3">
        <f t="shared" si="5"/>
        <v>57.959000000000003</v>
      </c>
      <c r="L23" s="1">
        <f t="shared" si="6"/>
        <v>50.000771234051989</v>
      </c>
      <c r="O23" s="1">
        <f t="shared" si="0"/>
        <v>-31.257819999999999</v>
      </c>
      <c r="P23" s="1">
        <f t="shared" si="7"/>
        <v>-87.357280000000017</v>
      </c>
      <c r="Q23" s="1">
        <f t="shared" si="1"/>
        <v>-13.519419999999993</v>
      </c>
      <c r="R23" s="1">
        <f t="shared" si="2"/>
        <v>-94.166120000000006</v>
      </c>
      <c r="X23" s="1">
        <f t="shared" si="8"/>
        <v>-14.309835847143367</v>
      </c>
      <c r="Y23" s="1">
        <f t="shared" si="9"/>
        <v>-98.087247744486874</v>
      </c>
      <c r="AA23" s="3">
        <v>-131.11000000000001</v>
      </c>
      <c r="AB23" s="3">
        <v>-63.22</v>
      </c>
      <c r="AC23" s="1">
        <f t="shared" si="10"/>
        <v>1587.8454443634207</v>
      </c>
    </row>
    <row r="24" spans="1:29" x14ac:dyDescent="0.25">
      <c r="A24" s="1">
        <v>2.9830000000000001</v>
      </c>
      <c r="B24" s="3">
        <v>11.42</v>
      </c>
      <c r="D24" s="3">
        <v>21.713000000000001</v>
      </c>
      <c r="E24" s="1">
        <v>7.78</v>
      </c>
      <c r="G24" s="3">
        <f t="shared" si="3"/>
        <v>2.9830000000000001</v>
      </c>
      <c r="H24" s="1">
        <f t="shared" si="4"/>
        <v>7.78</v>
      </c>
      <c r="J24" s="3">
        <f t="shared" si="5"/>
        <v>57.78</v>
      </c>
      <c r="L24" s="1">
        <f t="shared" si="6"/>
        <v>50.000624996093798</v>
      </c>
      <c r="N24" s="1" t="s">
        <v>84</v>
      </c>
      <c r="O24" s="1">
        <f t="shared" si="0"/>
        <v>-33.381099999999996</v>
      </c>
      <c r="P24" s="1">
        <f t="shared" si="7"/>
        <v>-86.596199999999996</v>
      </c>
      <c r="Q24" s="1">
        <f t="shared" si="1"/>
        <v>-15.764299999999999</v>
      </c>
      <c r="R24" s="1">
        <f t="shared" si="2"/>
        <v>-93.7136</v>
      </c>
      <c r="T24" s="1" t="s">
        <v>85</v>
      </c>
      <c r="X24" s="1">
        <f t="shared" si="8"/>
        <v>-16.543869746716297</v>
      </c>
      <c r="Y24" s="1">
        <f t="shared" si="9"/>
        <v>-97.636898485968743</v>
      </c>
      <c r="AA24" s="3">
        <v>-133.19</v>
      </c>
      <c r="AB24" s="3">
        <v>-61.47</v>
      </c>
      <c r="AC24" s="1">
        <f t="shared" si="10"/>
        <v>1451.440719921791</v>
      </c>
    </row>
    <row r="25" spans="1:29" ht="15" x14ac:dyDescent="0.25">
      <c r="A25" s="1">
        <v>2.552</v>
      </c>
      <c r="B25" s="3">
        <v>11.526999999999999</v>
      </c>
      <c r="D25" s="3">
        <v>22.088999999999999</v>
      </c>
      <c r="E25" s="1">
        <v>7.5529999999999999</v>
      </c>
      <c r="G25" s="3">
        <f t="shared" si="3"/>
        <v>2.552</v>
      </c>
      <c r="H25" s="1">
        <f t="shared" si="4"/>
        <v>7.5529999999999999</v>
      </c>
      <c r="J25" s="3">
        <f t="shared" si="5"/>
        <v>57.552999999999997</v>
      </c>
      <c r="L25" s="1">
        <f t="shared" si="6"/>
        <v>50.000870442423292</v>
      </c>
      <c r="N25" s="4">
        <v>4</v>
      </c>
      <c r="O25" s="1">
        <f t="shared" si="0"/>
        <v>-35.518769999999989</v>
      </c>
      <c r="P25" s="1">
        <f t="shared" si="7"/>
        <v>-85.839559999999977</v>
      </c>
      <c r="Q25" s="1">
        <f t="shared" si="1"/>
        <v>-18.028889999999993</v>
      </c>
      <c r="R25" s="1">
        <f t="shared" si="2"/>
        <v>-93.263619999999989</v>
      </c>
      <c r="T25" s="1" t="s">
        <v>86</v>
      </c>
      <c r="V25" s="1" t="s">
        <v>87</v>
      </c>
      <c r="W25" s="1" t="s">
        <v>88</v>
      </c>
      <c r="X25" s="1">
        <f t="shared" si="8"/>
        <v>-18.803564491367016</v>
      </c>
      <c r="Y25" s="1">
        <f t="shared" si="9"/>
        <v>-97.187888012308179</v>
      </c>
      <c r="AA25" s="3">
        <v>-135.29</v>
      </c>
      <c r="AB25" s="3">
        <v>-59.72</v>
      </c>
      <c r="AC25" s="1">
        <f t="shared" si="10"/>
        <v>1321.1609954801613</v>
      </c>
    </row>
    <row r="26" spans="1:29" x14ac:dyDescent="0.25">
      <c r="A26" s="1">
        <v>2.101</v>
      </c>
      <c r="B26" s="3">
        <v>11.601000000000001</v>
      </c>
      <c r="D26" s="3">
        <v>22.437999999999999</v>
      </c>
      <c r="E26" s="1">
        <v>7.2789999999999999</v>
      </c>
      <c r="G26" s="3">
        <f t="shared" si="3"/>
        <v>2.101</v>
      </c>
      <c r="H26" s="1">
        <f t="shared" si="4"/>
        <v>7.2789999999999999</v>
      </c>
      <c r="J26" s="3">
        <f t="shared" si="5"/>
        <v>57.278999999999996</v>
      </c>
      <c r="L26" s="1">
        <f t="shared" si="6"/>
        <v>50.000732524634074</v>
      </c>
      <c r="O26" s="1">
        <f t="shared" si="0"/>
        <v>-37.662649999999999</v>
      </c>
      <c r="P26" s="1">
        <f t="shared" si="7"/>
        <v>-85.086239999999989</v>
      </c>
      <c r="Q26" s="1">
        <f t="shared" si="1"/>
        <v>-20.305009999999999</v>
      </c>
      <c r="R26" s="1">
        <f t="shared" si="2"/>
        <v>-92.814299999999989</v>
      </c>
      <c r="T26" s="1">
        <f>MATCH(T19,X2:X89,-1)</f>
        <v>19</v>
      </c>
      <c r="V26" s="1">
        <f>INDEX(X2:X89,T26)</f>
        <v>-7.7764702565778085</v>
      </c>
      <c r="W26" s="1">
        <f>INDEX(Y2:Y89,T26)</f>
        <v>-99.467156944646959</v>
      </c>
      <c r="X26" s="1">
        <f t="shared" si="8"/>
        <v>-21.083335697361292</v>
      </c>
      <c r="Y26" s="1">
        <f t="shared" si="9"/>
        <v>-96.737845476839411</v>
      </c>
      <c r="AA26" s="3">
        <v>-137.38999999999999</v>
      </c>
      <c r="AB26" s="3">
        <v>-57.95</v>
      </c>
      <c r="AC26" s="1">
        <f t="shared" si="10"/>
        <v>1195.6227599020563</v>
      </c>
    </row>
    <row r="27" spans="1:29" x14ac:dyDescent="0.25">
      <c r="A27" s="1">
        <v>1.63</v>
      </c>
      <c r="B27" s="3">
        <v>11.646000000000001</v>
      </c>
      <c r="D27" s="3">
        <v>22.760999999999999</v>
      </c>
      <c r="E27" s="1">
        <v>6.9610000000000003</v>
      </c>
      <c r="G27" s="3">
        <f t="shared" si="3"/>
        <v>1.63</v>
      </c>
      <c r="H27" s="1">
        <f t="shared" si="4"/>
        <v>6.9610000000000003</v>
      </c>
      <c r="J27" s="3">
        <f t="shared" si="5"/>
        <v>56.960999999999999</v>
      </c>
      <c r="L27" s="1">
        <f t="shared" si="6"/>
        <v>49.999683859000548</v>
      </c>
      <c r="O27" s="1">
        <f t="shared" si="0"/>
        <v>-39.814889999999998</v>
      </c>
      <c r="P27" s="1">
        <f t="shared" si="7"/>
        <v>-84.330209999999994</v>
      </c>
      <c r="Q27" s="1">
        <f t="shared" si="1"/>
        <v>-22.595190000000002</v>
      </c>
      <c r="R27" s="1">
        <f t="shared" si="2"/>
        <v>-92.359989999999996</v>
      </c>
      <c r="T27" s="1" t="s">
        <v>89</v>
      </c>
      <c r="X27" s="1">
        <f t="shared" si="8"/>
        <v>-23.368241298817402</v>
      </c>
      <c r="Y27" s="1">
        <f t="shared" si="9"/>
        <v>-96.28457809168512</v>
      </c>
      <c r="AA27" s="3">
        <v>-139.52000000000001</v>
      </c>
      <c r="AB27" s="3">
        <v>-56.17</v>
      </c>
      <c r="AC27" s="1">
        <f t="shared" si="10"/>
        <v>1075.6942687557128</v>
      </c>
    </row>
    <row r="28" spans="1:29" x14ac:dyDescent="0.25">
      <c r="A28" s="1">
        <v>1.1419999999999999</v>
      </c>
      <c r="B28" s="3">
        <v>11.662000000000001</v>
      </c>
      <c r="D28" s="3">
        <v>23.061</v>
      </c>
      <c r="E28" s="1">
        <v>6.6020000000000003</v>
      </c>
      <c r="G28" s="3">
        <f t="shared" si="3"/>
        <v>1.1419999999999999</v>
      </c>
      <c r="H28" s="1">
        <f t="shared" si="4"/>
        <v>6.6020000000000003</v>
      </c>
      <c r="J28" s="3">
        <f t="shared" si="5"/>
        <v>56.602000000000004</v>
      </c>
      <c r="L28" s="1">
        <f t="shared" si="6"/>
        <v>50.000461607869184</v>
      </c>
      <c r="O28" s="1">
        <f t="shared" si="0"/>
        <v>-41.97231</v>
      </c>
      <c r="P28" s="1">
        <f t="shared" si="7"/>
        <v>-83.577739999999991</v>
      </c>
      <c r="Q28" s="1">
        <f t="shared" si="1"/>
        <v>-24.895109999999999</v>
      </c>
      <c r="R28" s="1">
        <f t="shared" si="2"/>
        <v>-91.906959999999998</v>
      </c>
      <c r="T28" s="1">
        <f>MATCH(T19,X2:X89,-1)+1</f>
        <v>20</v>
      </c>
      <c r="V28" s="1">
        <f>INDEX(X2:X89,T28)</f>
        <v>-9.9177161936081646</v>
      </c>
      <c r="W28" s="1">
        <f>INDEX(Y2:Y89,T28)</f>
        <v>-98.999549710640991</v>
      </c>
      <c r="X28" s="1">
        <f t="shared" si="8"/>
        <v>-25.67741761569664</v>
      </c>
      <c r="Y28" s="1">
        <f t="shared" si="9"/>
        <v>-95.829713471022998</v>
      </c>
      <c r="AA28" s="3">
        <v>-141.66</v>
      </c>
      <c r="AB28" s="3">
        <v>-54.38</v>
      </c>
      <c r="AC28" s="1">
        <f t="shared" si="10"/>
        <v>961.48232204113162</v>
      </c>
    </row>
    <row r="29" spans="1:29" x14ac:dyDescent="0.25">
      <c r="A29" s="1">
        <v>0.63700000000000001</v>
      </c>
      <c r="B29" s="3">
        <v>11.653</v>
      </c>
      <c r="D29" s="3">
        <v>23.337</v>
      </c>
      <c r="E29" s="1">
        <v>6.2039999999999997</v>
      </c>
      <c r="G29" s="3">
        <f t="shared" si="3"/>
        <v>0.63700000000000001</v>
      </c>
      <c r="H29" s="1">
        <f t="shared" si="4"/>
        <v>6.2039999999999997</v>
      </c>
      <c r="J29" s="3">
        <f t="shared" si="5"/>
        <v>56.204000000000001</v>
      </c>
      <c r="L29" s="1">
        <f t="shared" si="6"/>
        <v>50.000816003341384</v>
      </c>
      <c r="O29" s="1">
        <f t="shared" si="0"/>
        <v>-44.132939999999998</v>
      </c>
      <c r="P29" s="1">
        <f t="shared" si="7"/>
        <v>-82.820589999999996</v>
      </c>
      <c r="Q29" s="1">
        <f t="shared" si="1"/>
        <v>-27.203559999999996</v>
      </c>
      <c r="R29" s="1">
        <f t="shared" si="2"/>
        <v>-91.446589999999986</v>
      </c>
      <c r="X29" s="1">
        <f t="shared" si="8"/>
        <v>-27.999283643053072</v>
      </c>
      <c r="Y29" s="1">
        <f t="shared" si="9"/>
        <v>-95.366644066449368</v>
      </c>
      <c r="AA29" s="3">
        <v>-143.81</v>
      </c>
      <c r="AB29" s="3">
        <v>-52.57</v>
      </c>
      <c r="AC29" s="1">
        <f t="shared" si="10"/>
        <v>852.51026419007451</v>
      </c>
    </row>
    <row r="30" spans="1:29" x14ac:dyDescent="0.25">
      <c r="A30" s="1">
        <v>0.11799999999999999</v>
      </c>
      <c r="B30" s="3">
        <v>11.621</v>
      </c>
      <c r="D30" s="3">
        <v>23.591999999999999</v>
      </c>
      <c r="E30" s="1">
        <v>5.7690000000000001</v>
      </c>
      <c r="G30" s="3">
        <f t="shared" si="3"/>
        <v>0.11799999999999999</v>
      </c>
      <c r="H30" s="1">
        <f t="shared" si="4"/>
        <v>5.7690000000000001</v>
      </c>
      <c r="J30" s="3">
        <f t="shared" si="5"/>
        <v>55.768999999999998</v>
      </c>
      <c r="L30" s="1">
        <f t="shared" si="6"/>
        <v>50.000745794437904</v>
      </c>
      <c r="O30" s="1">
        <f t="shared" si="0"/>
        <v>-46.293779999999998</v>
      </c>
      <c r="P30" s="1">
        <f t="shared" si="7"/>
        <v>-82.056759999999983</v>
      </c>
      <c r="Q30" s="1">
        <f t="shared" si="1"/>
        <v>-29.51754</v>
      </c>
      <c r="R30" s="1">
        <f t="shared" si="2"/>
        <v>-90.97687999999998</v>
      </c>
      <c r="X30" s="1">
        <f t="shared" si="8"/>
        <v>-30.327872548755398</v>
      </c>
      <c r="Y30" s="1">
        <f t="shared" si="9"/>
        <v>-94.893940270206144</v>
      </c>
      <c r="AA30" s="3">
        <v>-146.44</v>
      </c>
      <c r="AB30" s="3">
        <v>-50.94</v>
      </c>
      <c r="AC30" s="1">
        <f t="shared" si="10"/>
        <v>759.98240656729922</v>
      </c>
    </row>
    <row r="31" spans="1:29" x14ac:dyDescent="0.25">
      <c r="A31" s="1">
        <v>0.41599999999999998</v>
      </c>
      <c r="B31" s="3">
        <v>11.567</v>
      </c>
      <c r="D31" s="3">
        <v>23.824999999999999</v>
      </c>
      <c r="E31" s="1">
        <v>5.298</v>
      </c>
      <c r="G31" s="3">
        <f>A31*(-1)</f>
        <v>-0.41599999999999998</v>
      </c>
      <c r="H31" s="1">
        <f t="shared" si="4"/>
        <v>5.298</v>
      </c>
      <c r="J31" s="3">
        <f t="shared" si="5"/>
        <v>55.298000000000002</v>
      </c>
      <c r="L31" s="1">
        <f t="shared" si="6"/>
        <v>50.000264419300827</v>
      </c>
      <c r="O31" s="1">
        <f t="shared" si="0"/>
        <v>-48.455829999999992</v>
      </c>
      <c r="P31" s="1">
        <f t="shared" si="7"/>
        <v>-81.285250000000005</v>
      </c>
      <c r="Q31" s="1">
        <f t="shared" si="1"/>
        <v>-31.838049999999996</v>
      </c>
      <c r="R31" s="1">
        <f t="shared" si="2"/>
        <v>-90.496830000000003</v>
      </c>
      <c r="X31" s="1">
        <f t="shared" si="8"/>
        <v>-32.662097873484193</v>
      </c>
      <c r="Y31" s="1">
        <f t="shared" si="9"/>
        <v>-94.411027887461259</v>
      </c>
      <c r="AA31" s="3">
        <v>-148.32</v>
      </c>
      <c r="AB31" s="3">
        <v>-48.95</v>
      </c>
      <c r="AC31" s="1">
        <f t="shared" si="10"/>
        <v>654.22274848796064</v>
      </c>
    </row>
    <row r="32" spans="1:29" x14ac:dyDescent="0.25">
      <c r="A32" s="1">
        <v>0.96199999999999997</v>
      </c>
      <c r="B32" s="3">
        <v>11.493</v>
      </c>
      <c r="D32" s="3">
        <v>24.038</v>
      </c>
      <c r="E32" s="1">
        <v>4.7949999999999999</v>
      </c>
      <c r="G32" s="3">
        <f t="shared" ref="G32:G90" si="11">A32*(-1)</f>
        <v>-0.96199999999999997</v>
      </c>
      <c r="H32" s="1">
        <f t="shared" si="4"/>
        <v>4.7949999999999999</v>
      </c>
      <c r="J32" s="3">
        <f t="shared" si="5"/>
        <v>54.795000000000002</v>
      </c>
      <c r="L32" s="1">
        <f t="shared" si="6"/>
        <v>50.000632036005307</v>
      </c>
      <c r="O32" s="1">
        <f t="shared" si="0"/>
        <v>-50.613880000000002</v>
      </c>
      <c r="P32" s="1">
        <f t="shared" si="7"/>
        <v>-80.508179999999996</v>
      </c>
      <c r="Q32" s="1">
        <f t="shared" si="1"/>
        <v>-34.159120000000001</v>
      </c>
      <c r="R32" s="1">
        <f t="shared" si="2"/>
        <v>-90.008179999999996</v>
      </c>
      <c r="X32" s="1">
        <f t="shared" si="8"/>
        <v>-35.006310002307409</v>
      </c>
      <c r="Y32" s="1">
        <f t="shared" si="9"/>
        <v>-93.917434289502069</v>
      </c>
      <c r="AA32" s="3">
        <v>-150.06</v>
      </c>
      <c r="AB32" s="3">
        <v>-46.89</v>
      </c>
      <c r="AC32" s="1">
        <f t="shared" si="10"/>
        <v>553.08590143095648</v>
      </c>
    </row>
    <row r="33" spans="1:29" x14ac:dyDescent="0.25">
      <c r="A33" s="1">
        <v>1.5209999999999999</v>
      </c>
      <c r="B33" s="3">
        <v>11.401999999999999</v>
      </c>
      <c r="D33" s="3">
        <v>24.231000000000002</v>
      </c>
      <c r="E33" s="1">
        <v>4.2610000000000001</v>
      </c>
      <c r="G33" s="3">
        <f t="shared" si="11"/>
        <v>-1.5209999999999999</v>
      </c>
      <c r="H33" s="1">
        <f t="shared" si="4"/>
        <v>4.2610000000000001</v>
      </c>
      <c r="J33" s="3">
        <f t="shared" si="5"/>
        <v>54.261000000000003</v>
      </c>
      <c r="L33" s="1">
        <f t="shared" si="6"/>
        <v>50.000593846473471</v>
      </c>
      <c r="O33" s="1">
        <f t="shared" si="0"/>
        <v>-52.771140000000003</v>
      </c>
      <c r="P33" s="1">
        <f t="shared" si="7"/>
        <v>-79.718429999999998</v>
      </c>
      <c r="Q33" s="1">
        <f t="shared" si="1"/>
        <v>-36.484719999999996</v>
      </c>
      <c r="R33" s="1">
        <f t="shared" si="2"/>
        <v>-89.504190000000008</v>
      </c>
      <c r="X33" s="1">
        <f t="shared" si="8"/>
        <v>-37.355092560302737</v>
      </c>
      <c r="Y33" s="1">
        <f t="shared" si="9"/>
        <v>-93.408348245546932</v>
      </c>
      <c r="AA33" s="3">
        <v>-151.66999999999999</v>
      </c>
      <c r="AB33" s="3">
        <v>-44.76</v>
      </c>
      <c r="AC33" s="1">
        <f t="shared" si="10"/>
        <v>457.4370653962871</v>
      </c>
    </row>
    <row r="34" spans="1:29" x14ac:dyDescent="0.25">
      <c r="A34" s="1">
        <v>2.0920000000000001</v>
      </c>
      <c r="B34" s="3">
        <v>11.295</v>
      </c>
      <c r="D34" s="3">
        <v>24.404</v>
      </c>
      <c r="E34" s="1">
        <v>3.698</v>
      </c>
      <c r="G34" s="3">
        <f t="shared" si="11"/>
        <v>-2.0920000000000001</v>
      </c>
      <c r="H34" s="1">
        <f t="shared" si="4"/>
        <v>3.698</v>
      </c>
      <c r="J34" s="3">
        <f t="shared" si="5"/>
        <v>53.698</v>
      </c>
      <c r="L34" s="1">
        <f t="shared" si="6"/>
        <v>50.000524247251647</v>
      </c>
      <c r="O34" s="1">
        <f t="shared" si="0"/>
        <v>-54.924459999999996</v>
      </c>
      <c r="P34" s="1">
        <f t="shared" si="7"/>
        <v>-78.917029999999983</v>
      </c>
      <c r="Q34" s="1">
        <f t="shared" si="1"/>
        <v>-38.811319999999995</v>
      </c>
      <c r="R34" s="1">
        <f t="shared" si="2"/>
        <v>-88.985509999999991</v>
      </c>
      <c r="X34" s="1">
        <f t="shared" si="8"/>
        <v>-39.706720338818343</v>
      </c>
      <c r="Y34" s="1">
        <f t="shared" si="9"/>
        <v>-92.88400435465077</v>
      </c>
      <c r="AA34" s="3">
        <v>-153.15</v>
      </c>
      <c r="AB34" s="3">
        <v>-42.58</v>
      </c>
      <c r="AC34" s="1">
        <f t="shared" si="10"/>
        <v>368.93875152042847</v>
      </c>
    </row>
    <row r="35" spans="1:29" x14ac:dyDescent="0.25">
      <c r="A35" s="1">
        <v>2.6739999999999999</v>
      </c>
      <c r="B35" s="3">
        <v>11.173</v>
      </c>
      <c r="D35" s="3">
        <v>24.558</v>
      </c>
      <c r="E35" s="1">
        <v>3.1070000000000002</v>
      </c>
      <c r="G35" s="3">
        <f t="shared" si="11"/>
        <v>-2.6739999999999999</v>
      </c>
      <c r="H35" s="1">
        <f t="shared" si="4"/>
        <v>3.1070000000000002</v>
      </c>
      <c r="J35" s="3">
        <f t="shared" si="5"/>
        <v>53.106999999999999</v>
      </c>
      <c r="L35" s="1">
        <f t="shared" si="6"/>
        <v>50.000421798220863</v>
      </c>
      <c r="O35" s="1">
        <f t="shared" si="0"/>
        <v>-57.072839999999999</v>
      </c>
      <c r="P35" s="1">
        <f t="shared" si="7"/>
        <v>-78.102979999999988</v>
      </c>
      <c r="Q35" s="1">
        <f t="shared" si="1"/>
        <v>-41.137919999999994</v>
      </c>
      <c r="R35" s="1">
        <f t="shared" si="2"/>
        <v>-88.451139999999981</v>
      </c>
      <c r="X35" s="1">
        <f t="shared" si="8"/>
        <v>-42.063365982913076</v>
      </c>
      <c r="Y35" s="1">
        <f t="shared" si="9"/>
        <v>-92.342611409725365</v>
      </c>
      <c r="AA35" s="3">
        <v>-154.49</v>
      </c>
      <c r="AB35" s="3">
        <v>-40.340000000000003</v>
      </c>
      <c r="AC35" s="1">
        <f t="shared" si="10"/>
        <v>287.90550423514264</v>
      </c>
    </row>
    <row r="36" spans="1:29" x14ac:dyDescent="0.25">
      <c r="A36" s="1">
        <v>3.266</v>
      </c>
      <c r="B36" s="3">
        <v>11.039</v>
      </c>
      <c r="D36" s="3">
        <v>24.693999999999999</v>
      </c>
      <c r="E36" s="1">
        <v>2.4910000000000001</v>
      </c>
      <c r="G36" s="3">
        <f t="shared" si="11"/>
        <v>-3.266</v>
      </c>
      <c r="H36" s="1">
        <f t="shared" si="4"/>
        <v>2.4910000000000001</v>
      </c>
      <c r="J36" s="3">
        <f t="shared" si="5"/>
        <v>52.491</v>
      </c>
      <c r="L36" s="1">
        <f t="shared" si="6"/>
        <v>50.000299039105755</v>
      </c>
      <c r="O36" s="1">
        <f t="shared" si="0"/>
        <v>-59.21528</v>
      </c>
      <c r="P36" s="1">
        <f t="shared" si="7"/>
        <v>-77.273279999999986</v>
      </c>
      <c r="Q36" s="1">
        <f t="shared" si="1"/>
        <v>-43.463520000000003</v>
      </c>
      <c r="R36" s="1">
        <f t="shared" si="2"/>
        <v>-87.898079999999993</v>
      </c>
      <c r="X36" s="1">
        <f t="shared" si="8"/>
        <v>-44.416864128795744</v>
      </c>
      <c r="Y36" s="1">
        <f t="shared" si="9"/>
        <v>-91.782811003826467</v>
      </c>
      <c r="AA36" s="3">
        <v>-155.71</v>
      </c>
      <c r="AB36" s="3">
        <v>-38.07</v>
      </c>
      <c r="AC36" s="1">
        <f t="shared" si="10"/>
        <v>216.02469024514292</v>
      </c>
    </row>
    <row r="37" spans="1:29" x14ac:dyDescent="0.25">
      <c r="A37" s="1">
        <v>3.8690000000000002</v>
      </c>
      <c r="B37" s="3">
        <v>10.893000000000001</v>
      </c>
      <c r="D37" s="3">
        <v>24.81</v>
      </c>
      <c r="E37" s="1">
        <v>1.851</v>
      </c>
      <c r="G37" s="3">
        <f t="shared" si="11"/>
        <v>-3.8690000000000002</v>
      </c>
      <c r="H37" s="1">
        <f t="shared" si="4"/>
        <v>1.851</v>
      </c>
      <c r="J37" s="3">
        <f t="shared" si="5"/>
        <v>51.850999999999999</v>
      </c>
      <c r="L37" s="1">
        <f t="shared" si="6"/>
        <v>50.000428048167748</v>
      </c>
      <c r="O37" s="1">
        <f t="shared" si="0"/>
        <v>-61.350629999999995</v>
      </c>
      <c r="P37" s="1">
        <f t="shared" si="7"/>
        <v>-76.429959999999994</v>
      </c>
      <c r="Q37" s="1">
        <f t="shared" si="1"/>
        <v>-45.78658999999999</v>
      </c>
      <c r="R37" s="1">
        <f t="shared" si="2"/>
        <v>-87.327979999999982</v>
      </c>
      <c r="X37" s="1">
        <f t="shared" si="8"/>
        <v>-46.774789153129881</v>
      </c>
      <c r="Y37" s="1">
        <f t="shared" si="9"/>
        <v>-91.203991149848932</v>
      </c>
      <c r="AA37" s="3">
        <v>-156.80000000000001</v>
      </c>
      <c r="AB37" s="3">
        <v>-35.75</v>
      </c>
      <c r="AC37" s="1">
        <f t="shared" si="10"/>
        <v>153.20939841395389</v>
      </c>
    </row>
    <row r="38" spans="1:29" x14ac:dyDescent="0.25">
      <c r="A38" s="1">
        <v>4.4809999999999999</v>
      </c>
      <c r="B38" s="3">
        <v>10.737</v>
      </c>
      <c r="D38" s="3">
        <v>24.908000000000001</v>
      </c>
      <c r="E38" s="1">
        <v>1.1879999999999999</v>
      </c>
      <c r="G38" s="3">
        <f t="shared" si="11"/>
        <v>-4.4809999999999999</v>
      </c>
      <c r="H38" s="1">
        <f t="shared" si="4"/>
        <v>1.1879999999999999</v>
      </c>
      <c r="J38" s="3">
        <f t="shared" si="5"/>
        <v>51.188000000000002</v>
      </c>
      <c r="L38" s="1">
        <f t="shared" si="6"/>
        <v>49.999967219989259</v>
      </c>
      <c r="O38" s="1">
        <f t="shared" si="0"/>
        <v>-63.476950000000002</v>
      </c>
      <c r="P38" s="1">
        <f t="shared" si="7"/>
        <v>-75.568929999999995</v>
      </c>
      <c r="Q38" s="1">
        <f t="shared" si="1"/>
        <v>-48.105570000000007</v>
      </c>
      <c r="R38" s="1">
        <f t="shared" si="2"/>
        <v>-86.736749999999986</v>
      </c>
      <c r="X38" s="1">
        <f t="shared" si="8"/>
        <v>-49.12194544838043</v>
      </c>
      <c r="Y38" s="1">
        <f t="shared" si="9"/>
        <v>-90.605468256468072</v>
      </c>
      <c r="AA38" s="3">
        <v>-157.76</v>
      </c>
      <c r="AB38" s="3">
        <v>-33.409999999999997</v>
      </c>
      <c r="AC38" s="1">
        <f t="shared" si="10"/>
        <v>100.756995446289</v>
      </c>
    </row>
    <row r="39" spans="1:29" s="2" customFormat="1" x14ac:dyDescent="0.25">
      <c r="A39" s="2">
        <v>5.1029999999999998</v>
      </c>
      <c r="B39" s="3">
        <v>10.571999999999999</v>
      </c>
      <c r="D39" s="3">
        <v>24.988</v>
      </c>
      <c r="E39" s="2">
        <v>0.505</v>
      </c>
      <c r="G39" s="3">
        <f t="shared" si="11"/>
        <v>-5.1029999999999998</v>
      </c>
      <c r="H39" s="2">
        <f t="shared" si="4"/>
        <v>0.505</v>
      </c>
      <c r="J39" s="3">
        <f t="shared" si="5"/>
        <v>50.505000000000003</v>
      </c>
      <c r="L39" s="2">
        <f t="shared" si="6"/>
        <v>50.001127687283223</v>
      </c>
      <c r="O39" s="1">
        <f t="shared" si="0"/>
        <v>-65.59720999999999</v>
      </c>
      <c r="P39" s="1">
        <f t="shared" si="7"/>
        <v>-74.693430000000006</v>
      </c>
      <c r="Q39" s="1">
        <f t="shared" si="1"/>
        <v>-50.422669999999997</v>
      </c>
      <c r="R39" s="1">
        <f t="shared" si="2"/>
        <v>-86.128010000000017</v>
      </c>
      <c r="X39" s="1">
        <f t="shared" si="8"/>
        <v>-51.482948423750216</v>
      </c>
      <c r="Y39" s="1">
        <f t="shared" si="9"/>
        <v>-89.984927119167835</v>
      </c>
      <c r="AA39" s="3">
        <v>-158.59</v>
      </c>
      <c r="AB39" s="3">
        <v>-31.04</v>
      </c>
      <c r="AC39" s="1">
        <f t="shared" si="10"/>
        <v>58.794825773910588</v>
      </c>
    </row>
    <row r="40" spans="1:29" x14ac:dyDescent="0.25">
      <c r="A40" s="1">
        <v>5.734</v>
      </c>
      <c r="B40" s="3">
        <v>10.4</v>
      </c>
      <c r="D40" s="3">
        <v>25.048999999999999</v>
      </c>
      <c r="E40" s="1">
        <v>0.19900000000000001</v>
      </c>
      <c r="G40" s="3">
        <f t="shared" si="11"/>
        <v>-5.734</v>
      </c>
      <c r="H40" s="1">
        <f>E40*(-1)</f>
        <v>-0.19900000000000001</v>
      </c>
      <c r="J40" s="3">
        <f t="shared" si="5"/>
        <v>49.801000000000002</v>
      </c>
      <c r="L40" s="1">
        <f t="shared" si="6"/>
        <v>50.000318898983039</v>
      </c>
      <c r="O40" s="1">
        <f t="shared" si="0"/>
        <v>-67.706409999999991</v>
      </c>
      <c r="P40" s="1">
        <f t="shared" si="7"/>
        <v>-73.795069999999996</v>
      </c>
      <c r="Q40" s="1">
        <f t="shared" si="1"/>
        <v>-52.73402999999999</v>
      </c>
      <c r="R40" s="1">
        <f t="shared" si="2"/>
        <v>-85.492609999999999</v>
      </c>
      <c r="X40" s="1">
        <f t="shared" si="8"/>
        <v>-53.827332197111538</v>
      </c>
      <c r="Y40" s="1">
        <f t="shared" si="9"/>
        <v>-89.340296357512926</v>
      </c>
      <c r="AA40" s="3">
        <v>-159.30000000000001</v>
      </c>
      <c r="AB40" s="3">
        <v>-28.65</v>
      </c>
      <c r="AC40" s="1">
        <f t="shared" si="10"/>
        <v>27.854944965056355</v>
      </c>
    </row>
    <row r="41" spans="1:29" x14ac:dyDescent="0.25">
      <c r="A41" s="1">
        <v>6.3739999999999997</v>
      </c>
      <c r="B41" s="3">
        <v>10.221</v>
      </c>
      <c r="D41" s="3">
        <v>25.091999999999999</v>
      </c>
      <c r="E41" s="1">
        <v>0.92100000000000004</v>
      </c>
      <c r="G41" s="3">
        <f t="shared" si="11"/>
        <v>-6.3739999999999997</v>
      </c>
      <c r="H41" s="1">
        <f t="shared" ref="H41:H90" si="12">E41*(-1)</f>
        <v>-0.92100000000000004</v>
      </c>
      <c r="J41" s="3">
        <f t="shared" si="5"/>
        <v>49.079000000000001</v>
      </c>
      <c r="L41" s="1">
        <f t="shared" si="6"/>
        <v>50.000533197157004</v>
      </c>
      <c r="O41" s="1">
        <f t="shared" si="0"/>
        <v>-69.806459999999987</v>
      </c>
      <c r="P41" s="1">
        <f t="shared" si="7"/>
        <v>-72.88018000000001</v>
      </c>
      <c r="Q41" s="1">
        <f t="shared" si="1"/>
        <v>-55.040419999999983</v>
      </c>
      <c r="R41" s="1">
        <f t="shared" si="2"/>
        <v>-84.837260000000001</v>
      </c>
      <c r="X41" s="1">
        <f t="shared" si="8"/>
        <v>-56.171190499077007</v>
      </c>
      <c r="Y41" s="1">
        <f t="shared" si="9"/>
        <v>-88.674102201396494</v>
      </c>
      <c r="AA41" s="3">
        <v>-159.88</v>
      </c>
      <c r="AB41" s="3">
        <v>-26.24</v>
      </c>
      <c r="AC41" s="1">
        <f t="shared" si="10"/>
        <v>8.2241530197263586</v>
      </c>
    </row>
    <row r="42" spans="1:29" x14ac:dyDescent="0.25">
      <c r="A42" s="1">
        <v>7.0229999999999997</v>
      </c>
      <c r="B42" s="3">
        <v>10.036</v>
      </c>
      <c r="D42" s="3">
        <v>25.117000000000001</v>
      </c>
      <c r="E42" s="1">
        <v>1.661</v>
      </c>
      <c r="G42" s="3">
        <f t="shared" si="11"/>
        <v>-7.0229999999999997</v>
      </c>
      <c r="H42" s="1">
        <f t="shared" si="12"/>
        <v>-1.661</v>
      </c>
      <c r="J42" s="3">
        <f t="shared" si="5"/>
        <v>48.338999999999999</v>
      </c>
      <c r="L42" s="1">
        <f t="shared" si="6"/>
        <v>50.000994080118048</v>
      </c>
      <c r="O42" s="1">
        <f t="shared" si="0"/>
        <v>-71.897419999999997</v>
      </c>
      <c r="P42" s="1">
        <f t="shared" si="7"/>
        <v>-71.945669999999978</v>
      </c>
      <c r="Q42" s="1">
        <f t="shared" si="1"/>
        <v>-57.342280000000002</v>
      </c>
      <c r="R42" s="1">
        <f t="shared" si="2"/>
        <v>-84.158869999999979</v>
      </c>
      <c r="X42" s="1">
        <f t="shared" si="8"/>
        <v>-58.518673793185236</v>
      </c>
      <c r="Y42" s="1">
        <f t="shared" si="9"/>
        <v>-87.98197052749795</v>
      </c>
      <c r="AA42" s="3">
        <v>-160.34</v>
      </c>
      <c r="AB42" s="3">
        <v>-23.83</v>
      </c>
      <c r="AC42" s="1">
        <f t="shared" si="10"/>
        <v>0.20956107439636595</v>
      </c>
    </row>
    <row r="43" spans="1:29" x14ac:dyDescent="0.25">
      <c r="A43" s="1">
        <v>7.68</v>
      </c>
      <c r="B43" s="3">
        <v>9.8480000000000008</v>
      </c>
      <c r="D43" s="3">
        <v>25.123000000000001</v>
      </c>
      <c r="E43" s="1">
        <v>2.4159999999999999</v>
      </c>
      <c r="G43" s="3">
        <f t="shared" si="11"/>
        <v>-7.68</v>
      </c>
      <c r="H43" s="1">
        <f t="shared" si="12"/>
        <v>-2.4159999999999999</v>
      </c>
      <c r="J43" s="3">
        <f t="shared" si="5"/>
        <v>47.584000000000003</v>
      </c>
      <c r="L43" s="1">
        <f t="shared" si="6"/>
        <v>50.000425048193343</v>
      </c>
      <c r="O43" s="1">
        <f t="shared" si="0"/>
        <v>-73.974109999999996</v>
      </c>
      <c r="P43" s="1">
        <f t="shared" si="7"/>
        <v>-70.988420000000005</v>
      </c>
      <c r="Q43" s="1">
        <f t="shared" si="1"/>
        <v>-59.634429999999995</v>
      </c>
      <c r="R43" s="1">
        <f t="shared" si="2"/>
        <v>-83.453559999999996</v>
      </c>
      <c r="X43" s="1">
        <f t="shared" si="8"/>
        <v>-60.8486750373376</v>
      </c>
      <c r="Y43" s="1">
        <f t="shared" si="9"/>
        <v>-87.264807694561583</v>
      </c>
      <c r="AA43" s="3">
        <v>-160.68</v>
      </c>
      <c r="AB43" s="3">
        <v>-21.41</v>
      </c>
      <c r="AC43" s="1">
        <f t="shared" si="10"/>
        <v>3.8503135608284831</v>
      </c>
    </row>
    <row r="44" spans="1:29" x14ac:dyDescent="0.25">
      <c r="A44" s="1">
        <v>8.3450000000000006</v>
      </c>
      <c r="B44" s="3">
        <v>9.6549999999999994</v>
      </c>
      <c r="D44" s="3">
        <v>25.111000000000001</v>
      </c>
      <c r="E44" s="1">
        <v>3.1869999999999998</v>
      </c>
      <c r="G44" s="3">
        <f t="shared" si="11"/>
        <v>-8.3450000000000006</v>
      </c>
      <c r="H44" s="1">
        <f t="shared" si="12"/>
        <v>-3.1869999999999998</v>
      </c>
      <c r="J44" s="3">
        <f t="shared" si="5"/>
        <v>46.813000000000002</v>
      </c>
      <c r="L44" s="1">
        <f t="shared" si="6"/>
        <v>50.000208999563199</v>
      </c>
      <c r="O44" s="1">
        <f t="shared" si="0"/>
        <v>-76.038560000000004</v>
      </c>
      <c r="P44" s="1">
        <f t="shared" si="7"/>
        <v>-70.01258</v>
      </c>
      <c r="Q44" s="1">
        <f t="shared" si="1"/>
        <v>-61.918520000000001</v>
      </c>
      <c r="R44" s="1">
        <f t="shared" si="2"/>
        <v>-82.725859999999997</v>
      </c>
      <c r="X44" s="1">
        <f t="shared" si="8"/>
        <v>-63.172841943142473</v>
      </c>
      <c r="Y44" s="1">
        <f t="shared" si="9"/>
        <v>-86.524106498445207</v>
      </c>
      <c r="AA44" s="3">
        <v>-160.9</v>
      </c>
      <c r="AB44" s="3">
        <v>-19</v>
      </c>
      <c r="AC44" s="1">
        <f t="shared" si="10"/>
        <v>19.116321615498482</v>
      </c>
    </row>
    <row r="45" spans="1:29" x14ac:dyDescent="0.25">
      <c r="A45" s="1">
        <v>9.0190000000000001</v>
      </c>
      <c r="B45" s="3">
        <v>9.4600000000000009</v>
      </c>
      <c r="D45" s="3">
        <v>25.081</v>
      </c>
      <c r="E45" s="1">
        <v>3.9710000000000001</v>
      </c>
      <c r="G45" s="3">
        <f t="shared" si="11"/>
        <v>-9.0190000000000001</v>
      </c>
      <c r="H45" s="1">
        <f t="shared" si="12"/>
        <v>-3.9710000000000001</v>
      </c>
      <c r="J45" s="3">
        <f t="shared" si="5"/>
        <v>46.028999999999996</v>
      </c>
      <c r="L45" s="1">
        <f t="shared" si="6"/>
        <v>50.001017599644911</v>
      </c>
      <c r="O45" s="1">
        <f t="shared" si="0"/>
        <v>-78.093859999999992</v>
      </c>
      <c r="P45" s="1">
        <f t="shared" si="7"/>
        <v>-69.015209999999982</v>
      </c>
      <c r="Q45" s="1">
        <f t="shared" si="1"/>
        <v>-64.197639999999993</v>
      </c>
      <c r="R45" s="1">
        <f t="shared" si="2"/>
        <v>-81.97320999999998</v>
      </c>
      <c r="X45" s="1">
        <f t="shared" si="8"/>
        <v>-65.503021555912369</v>
      </c>
      <c r="Y45" s="1">
        <f t="shared" si="9"/>
        <v>-85.754212379460185</v>
      </c>
      <c r="AA45" s="3">
        <v>-161</v>
      </c>
      <c r="AB45" s="3">
        <v>-16.59</v>
      </c>
      <c r="AC45" s="1">
        <f t="shared" si="10"/>
        <v>45.998529670168487</v>
      </c>
    </row>
    <row r="46" spans="1:29" x14ac:dyDescent="0.25">
      <c r="A46" s="1">
        <v>9.7010000000000005</v>
      </c>
      <c r="B46" s="3">
        <v>9.2639999999999993</v>
      </c>
      <c r="D46" s="3">
        <v>25.032</v>
      </c>
      <c r="E46" s="1">
        <v>4.7690000000000001</v>
      </c>
      <c r="G46" s="3">
        <f t="shared" si="11"/>
        <v>-9.7010000000000005</v>
      </c>
      <c r="H46" s="1">
        <f t="shared" si="12"/>
        <v>-4.7690000000000001</v>
      </c>
      <c r="J46" s="3">
        <f t="shared" si="5"/>
        <v>45.231000000000002</v>
      </c>
      <c r="L46" s="1">
        <f t="shared" si="6"/>
        <v>50.000063779959319</v>
      </c>
      <c r="O46" s="1">
        <f t="shared" si="0"/>
        <v>-80.134950000000003</v>
      </c>
      <c r="P46" s="1">
        <f t="shared" si="7"/>
        <v>-67.991009999999989</v>
      </c>
      <c r="Q46" s="1">
        <f t="shared" si="1"/>
        <v>-66.467489999999998</v>
      </c>
      <c r="R46" s="1">
        <f t="shared" si="2"/>
        <v>-81.189549999999997</v>
      </c>
      <c r="X46" s="1">
        <f t="shared" si="8"/>
        <v>-67.811275241623676</v>
      </c>
      <c r="Y46" s="1">
        <f t="shared" si="9"/>
        <v>-84.957074548612042</v>
      </c>
      <c r="AA46" s="3">
        <v>-161.01</v>
      </c>
      <c r="AB46" s="3">
        <v>-14.2</v>
      </c>
      <c r="AC46" s="1">
        <f t="shared" si="10"/>
        <v>84.129648861314266</v>
      </c>
    </row>
    <row r="47" spans="1:29" x14ac:dyDescent="0.25">
      <c r="A47" s="1">
        <v>10.39</v>
      </c>
      <c r="B47" s="3">
        <v>9.0660000000000007</v>
      </c>
      <c r="D47" s="3">
        <v>24.965</v>
      </c>
      <c r="E47" s="1">
        <v>5.5780000000000003</v>
      </c>
      <c r="G47" s="3">
        <f t="shared" si="11"/>
        <v>-10.39</v>
      </c>
      <c r="H47" s="1">
        <f t="shared" si="12"/>
        <v>-5.5780000000000003</v>
      </c>
      <c r="J47" s="3">
        <f t="shared" si="5"/>
        <v>44.421999999999997</v>
      </c>
      <c r="L47" s="1">
        <f t="shared" si="6"/>
        <v>50.000227609481939</v>
      </c>
      <c r="O47" s="1">
        <f t="shared" si="0"/>
        <v>-82.160590000000013</v>
      </c>
      <c r="P47" s="1">
        <f t="shared" si="7"/>
        <v>-66.949339999999992</v>
      </c>
      <c r="Q47" s="1">
        <f t="shared" si="1"/>
        <v>-68.725310000000007</v>
      </c>
      <c r="R47" s="1">
        <f t="shared" si="2"/>
        <v>-80.384239999999991</v>
      </c>
      <c r="X47" s="1">
        <f t="shared" si="8"/>
        <v>-70.111448960343168</v>
      </c>
      <c r="Y47" s="1">
        <f t="shared" si="9"/>
        <v>-84.136388555510393</v>
      </c>
      <c r="AA47" s="3">
        <v>-161.01</v>
      </c>
      <c r="AB47" s="3">
        <v>-11.83</v>
      </c>
      <c r="AC47" s="1">
        <f t="shared" si="10"/>
        <v>133.22287918893579</v>
      </c>
    </row>
    <row r="48" spans="1:29" x14ac:dyDescent="0.25">
      <c r="A48" s="1">
        <v>11.087999999999999</v>
      </c>
      <c r="B48" s="3">
        <v>8.8680000000000003</v>
      </c>
      <c r="D48" s="3">
        <v>24.88</v>
      </c>
      <c r="E48" s="1">
        <v>6.3979999999999997</v>
      </c>
      <c r="G48" s="3">
        <f t="shared" si="11"/>
        <v>-11.087999999999999</v>
      </c>
      <c r="H48" s="1">
        <f t="shared" si="12"/>
        <v>-6.3979999999999997</v>
      </c>
      <c r="J48" s="3">
        <f>H48+50</f>
        <v>43.602000000000004</v>
      </c>
      <c r="L48" s="1">
        <f t="shared" si="6"/>
        <v>50.001477778161721</v>
      </c>
      <c r="O48" s="1">
        <f t="shared" si="0"/>
        <v>-84.177079999999989</v>
      </c>
      <c r="P48" s="1">
        <f t="shared" si="7"/>
        <v>-65.884140000000002</v>
      </c>
      <c r="Q48" s="1">
        <f t="shared" si="1"/>
        <v>-70.978159999999974</v>
      </c>
      <c r="R48" s="1">
        <f t="shared" si="2"/>
        <v>-79.55198</v>
      </c>
      <c r="X48" s="1">
        <f t="shared" si="8"/>
        <v>-72.418877358949814</v>
      </c>
      <c r="Y48" s="1">
        <f t="shared" si="9"/>
        <v>-83.283512324879496</v>
      </c>
      <c r="AA48" s="3">
        <v>-161.01</v>
      </c>
      <c r="AB48" s="3">
        <v>-9.5</v>
      </c>
      <c r="AC48" s="1">
        <f t="shared" si="10"/>
        <v>192.43853178950886</v>
      </c>
    </row>
    <row r="49" spans="1:29" x14ac:dyDescent="0.25">
      <c r="A49" s="1">
        <v>11.792999999999999</v>
      </c>
      <c r="B49" s="3">
        <v>8.6709999999999994</v>
      </c>
      <c r="D49" s="3">
        <v>24.774999999999999</v>
      </c>
      <c r="E49" s="1">
        <v>7.2290000000000001</v>
      </c>
      <c r="G49" s="3">
        <f t="shared" si="11"/>
        <v>-11.792999999999999</v>
      </c>
      <c r="H49" s="1">
        <f t="shared" si="12"/>
        <v>-7.2290000000000001</v>
      </c>
      <c r="J49" s="3">
        <f t="shared" si="5"/>
        <v>42.771000000000001</v>
      </c>
      <c r="L49" s="1">
        <f t="shared" si="6"/>
        <v>50.000286239180674</v>
      </c>
      <c r="O49" s="1">
        <f t="shared" si="0"/>
        <v>-86.174119999999988</v>
      </c>
      <c r="P49" s="1">
        <f t="shared" si="7"/>
        <v>-64.792079999999999</v>
      </c>
      <c r="Q49" s="1">
        <f t="shared" si="1"/>
        <v>-73.216119999999989</v>
      </c>
      <c r="R49" s="1">
        <f t="shared" si="2"/>
        <v>-78.687919999999991</v>
      </c>
      <c r="X49" s="1">
        <f t="shared" si="8"/>
        <v>-74.695092563406789</v>
      </c>
      <c r="Y49" s="1">
        <f t="shared" si="9"/>
        <v>-82.404456042700232</v>
      </c>
      <c r="AA49" s="3">
        <v>-161.01</v>
      </c>
      <c r="AB49" s="3">
        <v>-7.19</v>
      </c>
      <c r="AC49" s="1">
        <f t="shared" si="10"/>
        <v>261.86429552655767</v>
      </c>
    </row>
    <row r="50" spans="1:29" x14ac:dyDescent="0.25">
      <c r="A50" s="1">
        <v>12.505000000000001</v>
      </c>
      <c r="B50" s="3">
        <v>8.4740000000000002</v>
      </c>
      <c r="D50" s="3">
        <v>24.652000000000001</v>
      </c>
      <c r="E50" s="1">
        <v>8.0679999999999996</v>
      </c>
      <c r="G50" s="3">
        <f t="shared" si="11"/>
        <v>-12.505000000000001</v>
      </c>
      <c r="H50" s="1">
        <f t="shared" si="12"/>
        <v>-8.0679999999999996</v>
      </c>
      <c r="J50" s="3">
        <f t="shared" si="5"/>
        <v>41.932000000000002</v>
      </c>
      <c r="L50" s="1">
        <f t="shared" si="6"/>
        <v>50.000804123533854</v>
      </c>
      <c r="O50" s="1">
        <f t="shared" si="0"/>
        <v>-88.155650000000009</v>
      </c>
      <c r="P50" s="1">
        <f t="shared" si="7"/>
        <v>-63.682639999999992</v>
      </c>
      <c r="Q50" s="1">
        <f t="shared" si="1"/>
        <v>-75.441609999999997</v>
      </c>
      <c r="R50" s="1">
        <f t="shared" si="2"/>
        <v>-77.802299999999988</v>
      </c>
      <c r="X50" s="1">
        <f t="shared" si="8"/>
        <v>-76.971530339188632</v>
      </c>
      <c r="Y50" s="1">
        <f t="shared" si="9"/>
        <v>-81.498154942464168</v>
      </c>
      <c r="AA50" s="3">
        <v>-161.01</v>
      </c>
      <c r="AB50" s="3">
        <v>-4.91</v>
      </c>
      <c r="AC50" s="1">
        <f t="shared" si="10"/>
        <v>340.85362596832016</v>
      </c>
    </row>
    <row r="51" spans="1:29" x14ac:dyDescent="0.25">
      <c r="A51" s="1">
        <v>13.225</v>
      </c>
      <c r="B51" s="3">
        <v>8.2799999999999994</v>
      </c>
      <c r="D51" s="3">
        <v>24.510999999999999</v>
      </c>
      <c r="E51" s="1">
        <v>8.9160000000000004</v>
      </c>
      <c r="G51" s="3">
        <f t="shared" si="11"/>
        <v>-13.225</v>
      </c>
      <c r="H51" s="1">
        <f t="shared" si="12"/>
        <v>-8.9160000000000004</v>
      </c>
      <c r="J51" s="3">
        <f t="shared" si="5"/>
        <v>41.084000000000003</v>
      </c>
      <c r="L51" s="1">
        <f t="shared" si="6"/>
        <v>50.00108110831205</v>
      </c>
      <c r="O51" s="1">
        <f t="shared" si="0"/>
        <v>-90.124999999999986</v>
      </c>
      <c r="P51" s="1">
        <f t="shared" si="7"/>
        <v>-62.544520000000006</v>
      </c>
      <c r="Q51" s="1">
        <f t="shared" si="1"/>
        <v>-77.659479999999988</v>
      </c>
      <c r="R51" s="1">
        <f t="shared" si="2"/>
        <v>-76.884200000000007</v>
      </c>
      <c r="X51" s="1">
        <f t="shared" si="8"/>
        <v>-79.239333268978115</v>
      </c>
      <c r="Y51" s="1">
        <f t="shared" si="9"/>
        <v>-80.558987565084436</v>
      </c>
      <c r="AA51" s="3">
        <v>-161.01</v>
      </c>
      <c r="AB51" s="3">
        <v>-2.65</v>
      </c>
      <c r="AC51" s="1">
        <f t="shared" si="10"/>
        <v>429.41046754655849</v>
      </c>
    </row>
    <row r="52" spans="1:29" x14ac:dyDescent="0.25">
      <c r="A52" s="1">
        <v>13.952</v>
      </c>
      <c r="B52" s="3">
        <v>8.0879999999999992</v>
      </c>
      <c r="D52" s="3">
        <v>24.35</v>
      </c>
      <c r="E52" s="1">
        <v>9.7720000000000002</v>
      </c>
      <c r="G52" s="3">
        <f t="shared" si="11"/>
        <v>-13.952</v>
      </c>
      <c r="H52" s="1">
        <f t="shared" si="12"/>
        <v>-9.7720000000000002</v>
      </c>
      <c r="J52" s="3">
        <f t="shared" si="5"/>
        <v>40.228000000000002</v>
      </c>
      <c r="L52" s="1">
        <f t="shared" si="6"/>
        <v>50.000228039479978</v>
      </c>
      <c r="O52" s="1">
        <f t="shared" si="0"/>
        <v>-92.07477999999999</v>
      </c>
      <c r="P52" s="1">
        <f t="shared" si="7"/>
        <v>-61.382720000000006</v>
      </c>
      <c r="Q52" s="1">
        <f t="shared" si="1"/>
        <v>-79.861579999999989</v>
      </c>
      <c r="R52" s="1">
        <f t="shared" si="2"/>
        <v>-75.937480000000008</v>
      </c>
      <c r="X52" s="1">
        <f t="shared" si="8"/>
        <v>-81.483616744529456</v>
      </c>
      <c r="Y52" s="1">
        <f t="shared" si="9"/>
        <v>-79.593843876776532</v>
      </c>
      <c r="AA52" s="3">
        <v>-161.01</v>
      </c>
      <c r="AB52" s="3">
        <v>-0.41</v>
      </c>
      <c r="AC52" s="1">
        <f t="shared" si="10"/>
        <v>527.26362026127242</v>
      </c>
    </row>
    <row r="53" spans="1:29" x14ac:dyDescent="0.25">
      <c r="A53" s="1">
        <v>14.686999999999999</v>
      </c>
      <c r="B53" s="3">
        <v>7.899</v>
      </c>
      <c r="D53" s="3">
        <v>24.170999999999999</v>
      </c>
      <c r="E53" s="1">
        <v>10.634</v>
      </c>
      <c r="G53" s="3">
        <f t="shared" si="11"/>
        <v>-14.686999999999999</v>
      </c>
      <c r="H53" s="1">
        <f t="shared" si="12"/>
        <v>-10.634</v>
      </c>
      <c r="J53" s="3">
        <f t="shared" si="5"/>
        <v>39.366</v>
      </c>
      <c r="L53" s="1">
        <f t="shared" si="6"/>
        <v>50.00116251648555</v>
      </c>
      <c r="O53" s="1">
        <f t="shared" si="0"/>
        <v>-94.012199999999993</v>
      </c>
      <c r="P53" s="1">
        <f t="shared" si="7"/>
        <v>-60.198509999999985</v>
      </c>
      <c r="Q53" s="1">
        <f t="shared" si="1"/>
        <v>-82.054739999999995</v>
      </c>
      <c r="R53" s="1">
        <f t="shared" si="2"/>
        <v>-74.964549999999988</v>
      </c>
      <c r="X53" s="1">
        <f t="shared" si="8"/>
        <v>-83.727671538539894</v>
      </c>
      <c r="Y53" s="1">
        <f t="shared" si="9"/>
        <v>-78.597909336393585</v>
      </c>
    </row>
    <row r="54" spans="1:29" x14ac:dyDescent="0.25">
      <c r="A54" s="1">
        <v>15.429</v>
      </c>
      <c r="B54" s="3">
        <v>7.7130000000000001</v>
      </c>
      <c r="D54" s="3">
        <v>23.972000000000001</v>
      </c>
      <c r="E54" s="1">
        <v>11.503</v>
      </c>
      <c r="G54" s="3">
        <f t="shared" si="11"/>
        <v>-15.429</v>
      </c>
      <c r="H54" s="1">
        <f t="shared" si="12"/>
        <v>-11.503</v>
      </c>
      <c r="J54" s="3">
        <f t="shared" si="5"/>
        <v>38.497</v>
      </c>
      <c r="L54" s="1">
        <f t="shared" si="6"/>
        <v>50.00093456126595</v>
      </c>
      <c r="O54" s="1">
        <f t="shared" si="0"/>
        <v>-95.930049999999994</v>
      </c>
      <c r="P54" s="1">
        <f t="shared" si="7"/>
        <v>-58.989619999999988</v>
      </c>
      <c r="Q54" s="1">
        <f t="shared" si="1"/>
        <v>-84.232129999999998</v>
      </c>
      <c r="R54" s="1">
        <f t="shared" si="2"/>
        <v>-73.961999999999989</v>
      </c>
      <c r="X54" s="1">
        <f t="shared" si="8"/>
        <v>-85.957124110316528</v>
      </c>
      <c r="Y54" s="1">
        <f t="shared" si="9"/>
        <v>-77.570932711948672</v>
      </c>
    </row>
    <row r="55" spans="1:29" x14ac:dyDescent="0.25">
      <c r="A55" s="1">
        <v>16.177</v>
      </c>
      <c r="B55" s="3">
        <v>7.532</v>
      </c>
      <c r="D55" s="3">
        <v>23.754999999999999</v>
      </c>
      <c r="E55" s="1">
        <v>12.377000000000001</v>
      </c>
      <c r="G55" s="3">
        <f t="shared" si="11"/>
        <v>-16.177</v>
      </c>
      <c r="H55" s="1">
        <f t="shared" si="12"/>
        <v>-12.377000000000001</v>
      </c>
      <c r="J55" s="3">
        <f t="shared" si="5"/>
        <v>37.622999999999998</v>
      </c>
      <c r="L55" s="1">
        <f t="shared" si="6"/>
        <v>50.000329048917266</v>
      </c>
      <c r="O55" s="1">
        <f t="shared" si="0"/>
        <v>-97.829419999999999</v>
      </c>
      <c r="P55" s="1">
        <f t="shared" si="7"/>
        <v>-57.75410999999999</v>
      </c>
      <c r="Q55" s="1">
        <f t="shared" si="1"/>
        <v>-86.394840000000002</v>
      </c>
      <c r="R55" s="1">
        <f t="shared" si="2"/>
        <v>-72.928269999999998</v>
      </c>
      <c r="X55" s="1">
        <f t="shared" si="8"/>
        <v>-88.163842367534457</v>
      </c>
      <c r="Y55" s="1">
        <f t="shared" si="9"/>
        <v>-76.515836114186257</v>
      </c>
    </row>
    <row r="56" spans="1:29" x14ac:dyDescent="0.25">
      <c r="A56" s="1">
        <v>16.933</v>
      </c>
      <c r="B56" s="3">
        <v>7.3550000000000004</v>
      </c>
      <c r="D56" s="3">
        <v>23.518000000000001</v>
      </c>
      <c r="E56" s="1">
        <v>13.255000000000001</v>
      </c>
      <c r="G56" s="3">
        <f t="shared" si="11"/>
        <v>-16.933</v>
      </c>
      <c r="H56" s="1">
        <f t="shared" si="12"/>
        <v>-13.255000000000001</v>
      </c>
      <c r="J56" s="3">
        <f t="shared" si="5"/>
        <v>36.744999999999997</v>
      </c>
      <c r="L56" s="1">
        <f t="shared" si="6"/>
        <v>50.000555006919669</v>
      </c>
      <c r="O56" s="1">
        <f t="shared" si="0"/>
        <v>-99.712189999999993</v>
      </c>
      <c r="P56" s="1">
        <f t="shared" si="7"/>
        <v>-56.497159999999987</v>
      </c>
      <c r="Q56" s="1">
        <f t="shared" si="1"/>
        <v>-88.543989999999994</v>
      </c>
      <c r="R56" s="1">
        <f t="shared" si="2"/>
        <v>-71.868539999999982</v>
      </c>
      <c r="X56" s="1">
        <f t="shared" si="8"/>
        <v>-90.363703555119713</v>
      </c>
      <c r="Y56" s="1">
        <f t="shared" si="9"/>
        <v>-75.430652094995523</v>
      </c>
    </row>
    <row r="57" spans="1:29" x14ac:dyDescent="0.25">
      <c r="A57" s="1">
        <v>17.696000000000002</v>
      </c>
      <c r="B57" s="3">
        <v>7.1829999999999998</v>
      </c>
      <c r="D57" s="3">
        <v>23.262</v>
      </c>
      <c r="E57" s="1">
        <v>14.138</v>
      </c>
      <c r="G57" s="3">
        <f t="shared" si="11"/>
        <v>-17.696000000000002</v>
      </c>
      <c r="H57" s="1">
        <f t="shared" si="12"/>
        <v>-14.138</v>
      </c>
      <c r="J57" s="3">
        <f t="shared" si="5"/>
        <v>35.862000000000002</v>
      </c>
      <c r="L57" s="1">
        <f t="shared" si="6"/>
        <v>50.000428048167748</v>
      </c>
      <c r="O57" s="1">
        <f t="shared" si="0"/>
        <v>-101.57747999999999</v>
      </c>
      <c r="P57" s="1">
        <f t="shared" si="7"/>
        <v>-55.213589999999996</v>
      </c>
      <c r="Q57" s="1">
        <f t="shared" si="1"/>
        <v>-90.679459999999992</v>
      </c>
      <c r="R57" s="1">
        <f t="shared" si="2"/>
        <v>-70.777630000000002</v>
      </c>
      <c r="X57" s="1">
        <f t="shared" si="8"/>
        <v>-92.544865557586604</v>
      </c>
      <c r="Y57" s="1">
        <f t="shared" si="9"/>
        <v>-74.316028240125746</v>
      </c>
    </row>
    <row r="58" spans="1:29" x14ac:dyDescent="0.25">
      <c r="A58" s="1">
        <v>18.465</v>
      </c>
      <c r="B58" s="3">
        <v>7.016</v>
      </c>
      <c r="D58" s="3">
        <v>22.986999999999998</v>
      </c>
      <c r="E58" s="1">
        <v>15.023</v>
      </c>
      <c r="G58" s="3">
        <f t="shared" si="11"/>
        <v>-18.465</v>
      </c>
      <c r="H58" s="1">
        <f t="shared" si="12"/>
        <v>-15.023</v>
      </c>
      <c r="J58" s="3">
        <f t="shared" si="5"/>
        <v>34.977000000000004</v>
      </c>
      <c r="L58" s="1">
        <f t="shared" si="6"/>
        <v>50.000858242634195</v>
      </c>
      <c r="O58" s="1">
        <f t="shared" si="0"/>
        <v>-103.42201999999999</v>
      </c>
      <c r="P58" s="1">
        <f t="shared" si="7"/>
        <v>-53.909610000000008</v>
      </c>
      <c r="Q58" s="1">
        <f t="shared" si="1"/>
        <v>-92.796839999999989</v>
      </c>
      <c r="R58" s="1">
        <f t="shared" si="2"/>
        <v>-69.661370000000005</v>
      </c>
      <c r="X58" s="1">
        <f t="shared" si="8"/>
        <v>-94.717152744517804</v>
      </c>
      <c r="Y58" s="1">
        <f t="shared" si="9"/>
        <v>-73.170272814733181</v>
      </c>
    </row>
    <row r="59" spans="1:29" x14ac:dyDescent="0.25">
      <c r="A59" s="1">
        <v>19.241</v>
      </c>
      <c r="B59" s="3">
        <v>6.8559999999999999</v>
      </c>
      <c r="D59" s="3">
        <v>22.693000000000001</v>
      </c>
      <c r="E59" s="1">
        <v>15.912000000000001</v>
      </c>
      <c r="G59" s="3">
        <f t="shared" si="11"/>
        <v>-19.241</v>
      </c>
      <c r="H59" s="1">
        <f t="shared" si="12"/>
        <v>-15.912000000000001</v>
      </c>
      <c r="J59" s="3">
        <f t="shared" si="5"/>
        <v>34.088000000000001</v>
      </c>
      <c r="L59" s="1">
        <f t="shared" si="6"/>
        <v>50.000421798220863</v>
      </c>
      <c r="O59" s="1">
        <f t="shared" si="0"/>
        <v>-105.24913999999998</v>
      </c>
      <c r="P59" s="1">
        <f t="shared" si="7"/>
        <v>-52.574919999999999</v>
      </c>
      <c r="Q59" s="1">
        <f t="shared" si="1"/>
        <v>-94.90097999999999</v>
      </c>
      <c r="R59" s="1">
        <f t="shared" si="2"/>
        <v>-68.509839999999997</v>
      </c>
      <c r="X59" s="1">
        <f t="shared" si="8"/>
        <v>-96.863384946099558</v>
      </c>
      <c r="Y59" s="1">
        <f t="shared" si="9"/>
        <v>-71.995376806221387</v>
      </c>
    </row>
    <row r="60" spans="1:29" x14ac:dyDescent="0.25">
      <c r="A60" s="1">
        <v>20.024000000000001</v>
      </c>
      <c r="B60" s="3">
        <v>6.7009999999999996</v>
      </c>
      <c r="D60" s="3">
        <v>22.379000000000001</v>
      </c>
      <c r="E60" s="1">
        <v>16.802</v>
      </c>
      <c r="G60" s="3">
        <f t="shared" si="11"/>
        <v>-20.024000000000001</v>
      </c>
      <c r="H60" s="1">
        <f t="shared" si="12"/>
        <v>-16.802</v>
      </c>
      <c r="J60" s="3">
        <f t="shared" si="5"/>
        <v>33.198</v>
      </c>
      <c r="L60" s="1">
        <f t="shared" si="6"/>
        <v>50.001054168887286</v>
      </c>
      <c r="O60" s="1">
        <f t="shared" si="0"/>
        <v>-107.05645</v>
      </c>
      <c r="P60" s="1">
        <f t="shared" si="7"/>
        <v>-51.221909999999994</v>
      </c>
      <c r="Q60" s="1">
        <f t="shared" si="1"/>
        <v>-96.987589999999997</v>
      </c>
      <c r="R60" s="1">
        <f t="shared" si="2"/>
        <v>-67.335049999999995</v>
      </c>
      <c r="X60" s="1">
        <f t="shared" si="8"/>
        <v>-99.005567604224055</v>
      </c>
      <c r="Y60" s="1">
        <f t="shared" si="9"/>
        <v>-70.788709854248836</v>
      </c>
    </row>
    <row r="61" spans="1:29" x14ac:dyDescent="0.25">
      <c r="A61" s="1">
        <v>20.812999999999999</v>
      </c>
      <c r="B61" s="3">
        <v>6.5540000000000003</v>
      </c>
      <c r="D61" s="3">
        <v>22.045999999999999</v>
      </c>
      <c r="E61" s="1">
        <v>17.693999999999999</v>
      </c>
      <c r="G61" s="3">
        <f t="shared" si="11"/>
        <v>-20.812999999999999</v>
      </c>
      <c r="H61" s="1">
        <f t="shared" si="12"/>
        <v>-17.693999999999999</v>
      </c>
      <c r="J61" s="3">
        <f t="shared" si="5"/>
        <v>32.305999999999997</v>
      </c>
      <c r="L61" s="1">
        <f t="shared" si="6"/>
        <v>50.000593846473457</v>
      </c>
      <c r="O61" s="1">
        <f t="shared" si="0"/>
        <v>-108.84318999999999</v>
      </c>
      <c r="P61" s="1">
        <f t="shared" si="7"/>
        <v>-49.839219999999983</v>
      </c>
      <c r="Q61" s="1">
        <f t="shared" si="1"/>
        <v>-99.057429999999982</v>
      </c>
      <c r="R61" s="1">
        <f t="shared" si="2"/>
        <v>-66.12563999999999</v>
      </c>
      <c r="X61" s="1">
        <f t="shared" si="8"/>
        <v>-101.1182177117182</v>
      </c>
      <c r="Y61" s="1">
        <f t="shared" si="9"/>
        <v>-69.553927328569628</v>
      </c>
    </row>
    <row r="62" spans="1:29" x14ac:dyDescent="0.25">
      <c r="A62" s="1">
        <v>21.609000000000002</v>
      </c>
      <c r="B62" s="3">
        <v>6.4130000000000003</v>
      </c>
      <c r="D62" s="3">
        <v>21.693000000000001</v>
      </c>
      <c r="E62" s="1">
        <v>18.585999999999999</v>
      </c>
      <c r="G62" s="3">
        <f t="shared" si="11"/>
        <v>-21.609000000000002</v>
      </c>
      <c r="H62" s="1">
        <f t="shared" si="12"/>
        <v>-18.585999999999999</v>
      </c>
      <c r="J62" s="3">
        <f t="shared" si="5"/>
        <v>31.414000000000001</v>
      </c>
      <c r="L62" s="1">
        <f t="shared" si="6"/>
        <v>50.001132037184924</v>
      </c>
      <c r="O62" s="1">
        <f t="shared" si="0"/>
        <v>-110.61012000000001</v>
      </c>
      <c r="P62" s="1">
        <f t="shared" si="7"/>
        <v>-48.437209999999993</v>
      </c>
      <c r="Q62" s="1">
        <f t="shared" si="1"/>
        <v>-101.10974</v>
      </c>
      <c r="R62" s="1">
        <f t="shared" si="2"/>
        <v>-64.891970000000001</v>
      </c>
      <c r="X62" s="1">
        <f t="shared" si="8"/>
        <v>-103.2228459533295</v>
      </c>
      <c r="Y62" s="1">
        <f t="shared" si="9"/>
        <v>-68.288259626931634</v>
      </c>
    </row>
    <row r="63" spans="1:29" x14ac:dyDescent="0.25">
      <c r="A63" s="1">
        <v>22.411000000000001</v>
      </c>
      <c r="B63" s="3">
        <v>6.28</v>
      </c>
      <c r="D63" s="3">
        <v>21.321000000000002</v>
      </c>
      <c r="E63" s="1">
        <v>19.478999999999999</v>
      </c>
      <c r="G63" s="3">
        <f t="shared" si="11"/>
        <v>-22.411000000000001</v>
      </c>
      <c r="H63" s="1">
        <f t="shared" si="12"/>
        <v>-19.478999999999999</v>
      </c>
      <c r="J63" s="3">
        <f t="shared" si="5"/>
        <v>30.521000000000001</v>
      </c>
      <c r="L63" s="1">
        <f t="shared" si="6"/>
        <v>50.001139037025951</v>
      </c>
      <c r="O63" s="1">
        <f t="shared" si="0"/>
        <v>-112.35642</v>
      </c>
      <c r="P63" s="1">
        <f t="shared" si="7"/>
        <v>-47.007609999999993</v>
      </c>
      <c r="Q63" s="1">
        <f t="shared" si="1"/>
        <v>-103.14484</v>
      </c>
      <c r="R63" s="1">
        <f t="shared" si="2"/>
        <v>-63.625769999999996</v>
      </c>
      <c r="X63" s="1">
        <f t="shared" si="8"/>
        <v>-105.30749728067322</v>
      </c>
      <c r="Y63" s="1">
        <f t="shared" si="9"/>
        <v>-66.990723712363831</v>
      </c>
    </row>
    <row r="64" spans="1:29" x14ac:dyDescent="0.25">
      <c r="A64" s="1">
        <v>23.219000000000001</v>
      </c>
      <c r="B64" s="3">
        <v>6.1550000000000002</v>
      </c>
      <c r="D64" s="3">
        <v>20.928999999999998</v>
      </c>
      <c r="E64" s="1">
        <v>20.370999999999999</v>
      </c>
      <c r="G64" s="3">
        <f t="shared" si="11"/>
        <v>-23.219000000000001</v>
      </c>
      <c r="H64" s="1">
        <f t="shared" si="12"/>
        <v>-20.370999999999999</v>
      </c>
      <c r="J64" s="3">
        <f t="shared" si="5"/>
        <v>29.629000000000001</v>
      </c>
      <c r="L64" s="1">
        <f t="shared" si="6"/>
        <v>50.000745794437904</v>
      </c>
      <c r="O64" s="1">
        <f t="shared" si="0"/>
        <v>-114.07987999999997</v>
      </c>
      <c r="P64" s="1">
        <f t="shared" si="7"/>
        <v>-45.554539999999996</v>
      </c>
      <c r="Q64" s="1">
        <f t="shared" si="1"/>
        <v>-105.15975999999998</v>
      </c>
      <c r="R64" s="1">
        <f t="shared" si="2"/>
        <v>-62.330779999999997</v>
      </c>
      <c r="X64" s="1">
        <f t="shared" si="8"/>
        <v>-107.36867450795509</v>
      </c>
      <c r="Y64" s="1">
        <f t="shared" si="9"/>
        <v>-65.665550861175532</v>
      </c>
    </row>
    <row r="65" spans="1:25" x14ac:dyDescent="0.25">
      <c r="A65" s="1">
        <v>24.033999999999999</v>
      </c>
      <c r="B65" s="3">
        <v>6.0380000000000003</v>
      </c>
      <c r="D65" s="3">
        <v>20.516999999999999</v>
      </c>
      <c r="E65" s="1">
        <v>21.262</v>
      </c>
      <c r="G65" s="3">
        <f t="shared" si="11"/>
        <v>-24.033999999999999</v>
      </c>
      <c r="H65" s="1">
        <f t="shared" si="12"/>
        <v>-21.262</v>
      </c>
      <c r="J65" s="3">
        <f t="shared" si="5"/>
        <v>28.738</v>
      </c>
      <c r="L65" s="1">
        <f t="shared" si="6"/>
        <v>50.000816003341384</v>
      </c>
      <c r="O65" s="1">
        <f t="shared" si="0"/>
        <v>-115.78358999999999</v>
      </c>
      <c r="P65" s="1">
        <f t="shared" si="7"/>
        <v>-44.078060000000001</v>
      </c>
      <c r="Q65" s="1">
        <f t="shared" si="1"/>
        <v>-107.15759</v>
      </c>
      <c r="R65" s="1">
        <f t="shared" si="2"/>
        <v>-61.007440000000003</v>
      </c>
      <c r="X65" s="1">
        <f t="shared" si="8"/>
        <v>-109.41306383229626</v>
      </c>
      <c r="Y65" s="1">
        <f t="shared" si="9"/>
        <v>-64.310898459225243</v>
      </c>
    </row>
    <row r="66" spans="1:25" x14ac:dyDescent="0.25">
      <c r="A66" s="1">
        <v>24.855</v>
      </c>
      <c r="B66" s="3">
        <v>5.9290000000000003</v>
      </c>
      <c r="D66" s="3">
        <v>20.085999999999999</v>
      </c>
      <c r="E66" s="1">
        <v>22.152000000000001</v>
      </c>
      <c r="G66" s="3">
        <f t="shared" si="11"/>
        <v>-24.855</v>
      </c>
      <c r="H66" s="1">
        <f t="shared" si="12"/>
        <v>-22.152000000000001</v>
      </c>
      <c r="J66" s="3">
        <f t="shared" si="5"/>
        <v>27.847999999999999</v>
      </c>
      <c r="L66" s="1">
        <f t="shared" si="6"/>
        <v>50.001360401493081</v>
      </c>
      <c r="O66" s="1">
        <f t="shared" ref="O66:O90" si="13">G66+$N$15*(J66-B66)+$N$17*(G66-D66)</f>
        <v>-117.46655</v>
      </c>
      <c r="P66" s="1">
        <f t="shared" si="7"/>
        <v>-42.578169999999993</v>
      </c>
      <c r="Q66" s="1">
        <f t="shared" ref="Q66:Q90" si="14">G66+$N$20*(J66-B66)+$N$22*(G66-D66)</f>
        <v>-109.13732999999999</v>
      </c>
      <c r="R66" s="1">
        <f t="shared" ref="R66:R90" si="15">B66+$N$20*(G66-D66)+$N$22*(B66-J66)</f>
        <v>-59.655749999999998</v>
      </c>
      <c r="X66" s="1">
        <f t="shared" si="8"/>
        <v>-111.44227528900194</v>
      </c>
      <c r="Y66" s="1">
        <f t="shared" si="9"/>
        <v>-62.924882486563938</v>
      </c>
    </row>
    <row r="67" spans="1:25" x14ac:dyDescent="0.25">
      <c r="A67" s="1">
        <v>25.681999999999999</v>
      </c>
      <c r="B67" s="3">
        <v>5.8289999999999997</v>
      </c>
      <c r="D67" s="3">
        <v>19.634</v>
      </c>
      <c r="E67" s="1">
        <v>23.039000000000001</v>
      </c>
      <c r="G67" s="3">
        <f t="shared" si="11"/>
        <v>-25.681999999999999</v>
      </c>
      <c r="H67" s="1">
        <f t="shared" si="12"/>
        <v>-23.039000000000001</v>
      </c>
      <c r="J67" s="3">
        <f t="shared" ref="J67:J73" si="16">H67+50</f>
        <v>26.960999999999999</v>
      </c>
      <c r="L67" s="1">
        <f t="shared" ref="L67:L90" si="17">((G67-D67)^2+(B67-J67)^2)^0.5</f>
        <v>50.001012789742575</v>
      </c>
      <c r="O67" s="1">
        <f t="shared" si="13"/>
        <v>-119.12452</v>
      </c>
      <c r="P67" s="1">
        <f t="shared" ref="P67:P90" si="18">B67+$N$15*(G67-D67)+$N$17*(B67-J67)</f>
        <v>-41.055839999999996</v>
      </c>
      <c r="Q67" s="1">
        <f t="shared" si="14"/>
        <v>-111.09436000000001</v>
      </c>
      <c r="R67" s="1">
        <f t="shared" si="15"/>
        <v>-58.275919999999999</v>
      </c>
      <c r="X67" s="1">
        <f t="shared" ref="X67:X89" si="19">Q67+(R67-R68)*$N$25/((R68-R67)^2+(Q68-Q67)^2)^0.5</f>
        <v>-113.44902213432945</v>
      </c>
      <c r="Y67" s="1">
        <f t="shared" ref="Y67:Y89" si="20">R67+(Q68-Q67)*$N$25/((R68-R67)^2+(Q68-Q67)^2)^0.5</f>
        <v>-61.509426801161098</v>
      </c>
    </row>
    <row r="68" spans="1:25" x14ac:dyDescent="0.25">
      <c r="A68" s="1">
        <v>26.515000000000001</v>
      </c>
      <c r="B68" s="3">
        <v>5.7389999999999999</v>
      </c>
      <c r="D68" s="3">
        <v>19.163</v>
      </c>
      <c r="E68" s="1">
        <v>23.923999999999999</v>
      </c>
      <c r="G68" s="3">
        <f t="shared" si="11"/>
        <v>-26.515000000000001</v>
      </c>
      <c r="H68" s="1">
        <f t="shared" si="12"/>
        <v>-23.923999999999999</v>
      </c>
      <c r="J68" s="3">
        <f t="shared" si="16"/>
        <v>26.076000000000001</v>
      </c>
      <c r="L68" s="1">
        <f t="shared" si="17"/>
        <v>50.000732524634074</v>
      </c>
      <c r="O68" s="1">
        <f t="shared" si="13"/>
        <v>-120.76179999999999</v>
      </c>
      <c r="P68" s="1">
        <f t="shared" si="18"/>
        <v>-39.506009999999996</v>
      </c>
      <c r="Q68" s="1">
        <f t="shared" si="14"/>
        <v>-113.03373999999999</v>
      </c>
      <c r="R68" s="1">
        <f t="shared" si="15"/>
        <v>-56.863649999999993</v>
      </c>
      <c r="X68" s="1">
        <f t="shared" si="19"/>
        <v>-115.4298691415203</v>
      </c>
      <c r="Y68" s="1">
        <f t="shared" si="20"/>
        <v>-60.066549489081282</v>
      </c>
    </row>
    <row r="69" spans="1:25" x14ac:dyDescent="0.25">
      <c r="A69" s="1">
        <v>27.353999999999999</v>
      </c>
      <c r="B69" s="3">
        <v>5.657</v>
      </c>
      <c r="D69" s="3">
        <v>18.672000000000001</v>
      </c>
      <c r="E69" s="1">
        <v>24.805</v>
      </c>
      <c r="G69" s="3">
        <f t="shared" si="11"/>
        <v>-27.353999999999999</v>
      </c>
      <c r="H69" s="1">
        <f t="shared" si="12"/>
        <v>-24.805</v>
      </c>
      <c r="J69" s="3">
        <f t="shared" si="16"/>
        <v>25.195</v>
      </c>
      <c r="L69" s="1">
        <f t="shared" si="17"/>
        <v>50.00126118409414</v>
      </c>
      <c r="O69" s="1">
        <f t="shared" si="13"/>
        <v>-122.37605999999998</v>
      </c>
      <c r="P69" s="1">
        <f t="shared" si="18"/>
        <v>-37.938979999999994</v>
      </c>
      <c r="Q69" s="1">
        <f t="shared" si="14"/>
        <v>-114.95161999999999</v>
      </c>
      <c r="R69" s="1">
        <f t="shared" si="15"/>
        <v>-55.428859999999993</v>
      </c>
      <c r="X69" s="1">
        <f t="shared" si="19"/>
        <v>-117.39941883855195</v>
      </c>
      <c r="Y69" s="1">
        <f t="shared" si="20"/>
        <v>-58.59244670593737</v>
      </c>
    </row>
    <row r="70" spans="1:25" x14ac:dyDescent="0.25">
      <c r="A70" s="1">
        <v>28.199000000000002</v>
      </c>
      <c r="B70" s="3">
        <v>5.5860000000000003</v>
      </c>
      <c r="D70" s="3">
        <v>18.161000000000001</v>
      </c>
      <c r="E70" s="1">
        <v>25.683</v>
      </c>
      <c r="G70" s="3">
        <f t="shared" si="11"/>
        <v>-28.199000000000002</v>
      </c>
      <c r="H70" s="1">
        <f t="shared" si="12"/>
        <v>-25.683</v>
      </c>
      <c r="J70" s="3">
        <f t="shared" si="16"/>
        <v>24.317</v>
      </c>
      <c r="L70" s="1">
        <f t="shared" si="17"/>
        <v>50.000999600008001</v>
      </c>
      <c r="O70" s="1">
        <f t="shared" si="13"/>
        <v>-123.96754</v>
      </c>
      <c r="P70" s="1">
        <f t="shared" si="18"/>
        <v>-36.343389999999999</v>
      </c>
      <c r="Q70" s="1">
        <f t="shared" si="14"/>
        <v>-116.84976</v>
      </c>
      <c r="R70" s="1">
        <f t="shared" si="15"/>
        <v>-53.960189999999997</v>
      </c>
      <c r="X70" s="1">
        <f t="shared" si="19"/>
        <v>-119.34398730055015</v>
      </c>
      <c r="Y70" s="1">
        <f t="shared" si="20"/>
        <v>-57.087302113946393</v>
      </c>
    </row>
    <row r="71" spans="1:25" x14ac:dyDescent="0.25">
      <c r="A71" s="1">
        <v>29.048999999999999</v>
      </c>
      <c r="B71" s="3">
        <v>5.524</v>
      </c>
      <c r="D71" s="3">
        <v>17.63</v>
      </c>
      <c r="E71" s="1">
        <v>26.556999999999999</v>
      </c>
      <c r="G71" s="3">
        <f t="shared" si="11"/>
        <v>-29.048999999999999</v>
      </c>
      <c r="H71" s="1">
        <f t="shared" si="12"/>
        <v>-26.556999999999999</v>
      </c>
      <c r="J71" s="3">
        <f t="shared" si="16"/>
        <v>23.443000000000001</v>
      </c>
      <c r="L71" s="1">
        <f t="shared" si="17"/>
        <v>50.000196019615764</v>
      </c>
      <c r="O71" s="1">
        <f t="shared" si="13"/>
        <v>-125.53297000000001</v>
      </c>
      <c r="P71" s="1">
        <f t="shared" si="18"/>
        <v>-34.727450000000005</v>
      </c>
      <c r="Q71" s="1">
        <f t="shared" si="14"/>
        <v>-118.72375</v>
      </c>
      <c r="R71" s="1">
        <f t="shared" si="15"/>
        <v>-52.465469999999996</v>
      </c>
      <c r="X71" s="1">
        <f t="shared" si="19"/>
        <v>-121.25902520726284</v>
      </c>
      <c r="Y71" s="1">
        <f t="shared" si="20"/>
        <v>-55.559396247252558</v>
      </c>
    </row>
    <row r="72" spans="1:25" x14ac:dyDescent="0.25">
      <c r="A72" s="1">
        <v>29.905999999999999</v>
      </c>
      <c r="B72" s="3">
        <v>5.4720000000000004</v>
      </c>
      <c r="D72" s="3">
        <v>17.079000000000001</v>
      </c>
      <c r="E72" s="1">
        <v>27.425999999999998</v>
      </c>
      <c r="G72" s="3">
        <f t="shared" si="11"/>
        <v>-29.905999999999999</v>
      </c>
      <c r="H72" s="1">
        <f t="shared" si="12"/>
        <v>-27.425999999999998</v>
      </c>
      <c r="J72" s="3">
        <f t="shared" si="16"/>
        <v>22.574000000000002</v>
      </c>
      <c r="L72" s="1">
        <f t="shared" si="17"/>
        <v>50.000686285290122</v>
      </c>
      <c r="O72" s="1">
        <f t="shared" si="13"/>
        <v>-127.07852999999999</v>
      </c>
      <c r="P72" s="1">
        <f t="shared" si="18"/>
        <v>-33.090279999999993</v>
      </c>
      <c r="Q72" s="1">
        <f t="shared" si="14"/>
        <v>-120.57976999999998</v>
      </c>
      <c r="R72" s="1">
        <f t="shared" si="15"/>
        <v>-50.944579999999995</v>
      </c>
      <c r="X72" s="1">
        <f t="shared" si="19"/>
        <v>-123.159499469566</v>
      </c>
      <c r="Y72" s="1">
        <f t="shared" si="20"/>
        <v>-54.001538597013152</v>
      </c>
    </row>
    <row r="73" spans="1:25" x14ac:dyDescent="0.25">
      <c r="A73" s="1">
        <v>30.768999999999998</v>
      </c>
      <c r="B73" s="3">
        <v>5.431</v>
      </c>
      <c r="D73" s="3">
        <v>16.507999999999999</v>
      </c>
      <c r="E73" s="1">
        <v>28.289000000000001</v>
      </c>
      <c r="G73" s="3">
        <f t="shared" si="11"/>
        <v>-30.768999999999998</v>
      </c>
      <c r="H73" s="1">
        <f t="shared" si="12"/>
        <v>-28.289000000000001</v>
      </c>
      <c r="J73" s="3">
        <f t="shared" si="16"/>
        <v>21.710999999999999</v>
      </c>
      <c r="L73" s="1">
        <f t="shared" si="17"/>
        <v>50.001531266552227</v>
      </c>
      <c r="O73" s="1">
        <f t="shared" si="13"/>
        <v>-128.60112999999998</v>
      </c>
      <c r="P73" s="1">
        <f t="shared" si="18"/>
        <v>-31.43081999999999</v>
      </c>
      <c r="Q73" s="1">
        <f t="shared" si="14"/>
        <v>-122.41472999999999</v>
      </c>
      <c r="R73" s="1">
        <f t="shared" si="15"/>
        <v>-49.396079999999991</v>
      </c>
      <c r="X73" s="1">
        <f t="shared" si="19"/>
        <v>-125.04289387212179</v>
      </c>
      <c r="Y73" s="1">
        <f t="shared" si="20"/>
        <v>-52.41149948346721</v>
      </c>
    </row>
    <row r="74" spans="1:25" x14ac:dyDescent="0.25">
      <c r="A74" s="1">
        <v>31.637</v>
      </c>
      <c r="B74" s="3">
        <v>5.4009999999999998</v>
      </c>
      <c r="D74" s="3">
        <v>15.917</v>
      </c>
      <c r="E74" s="1">
        <v>29.146999999999998</v>
      </c>
      <c r="G74" s="3">
        <f t="shared" si="11"/>
        <v>-31.637</v>
      </c>
      <c r="H74" s="1">
        <f t="shared" si="12"/>
        <v>-29.146999999999998</v>
      </c>
      <c r="J74" s="3">
        <f>H74+50</f>
        <v>20.853000000000002</v>
      </c>
      <c r="L74" s="1">
        <f t="shared" si="17"/>
        <v>50.001472178326914</v>
      </c>
      <c r="O74" s="1">
        <f t="shared" si="13"/>
        <v>-130.09774000000002</v>
      </c>
      <c r="P74" s="1">
        <f t="shared" si="18"/>
        <v>-29.746919999999999</v>
      </c>
      <c r="Q74" s="1">
        <f t="shared" si="14"/>
        <v>-124.22598000000001</v>
      </c>
      <c r="R74" s="1">
        <f t="shared" si="15"/>
        <v>-47.817440000000005</v>
      </c>
      <c r="X74" s="1">
        <f t="shared" si="19"/>
        <v>-126.89788619355912</v>
      </c>
      <c r="Y74" s="1">
        <f t="shared" si="20"/>
        <v>-50.794169294514447</v>
      </c>
    </row>
    <row r="75" spans="1:25" x14ac:dyDescent="0.25">
      <c r="A75" s="1">
        <v>32.511000000000003</v>
      </c>
      <c r="B75" s="3">
        <v>5.3819999999999997</v>
      </c>
      <c r="D75" s="3">
        <v>15.305</v>
      </c>
      <c r="E75" s="1">
        <v>29.998000000000001</v>
      </c>
      <c r="G75" s="3">
        <f t="shared" si="11"/>
        <v>-32.511000000000003</v>
      </c>
      <c r="H75" s="1">
        <f t="shared" si="12"/>
        <v>-29.998000000000001</v>
      </c>
      <c r="J75" s="3">
        <f t="shared" ref="J75:J90" si="21">H75+50</f>
        <v>20.001999999999999</v>
      </c>
      <c r="L75" s="1">
        <f t="shared" si="17"/>
        <v>50.001142546945864</v>
      </c>
      <c r="O75" s="1">
        <f t="shared" si="13"/>
        <v>-131.56924000000001</v>
      </c>
      <c r="P75" s="1">
        <f t="shared" si="18"/>
        <v>-28.042759999999998</v>
      </c>
      <c r="Q75" s="1">
        <f t="shared" si="14"/>
        <v>-126.01364000000001</v>
      </c>
      <c r="R75" s="1">
        <f t="shared" si="15"/>
        <v>-46.21284</v>
      </c>
      <c r="X75" s="1">
        <f t="shared" si="19"/>
        <v>-128.72810911952024</v>
      </c>
      <c r="Y75" s="1">
        <f t="shared" si="20"/>
        <v>-49.150808243390493</v>
      </c>
    </row>
    <row r="76" spans="1:25" x14ac:dyDescent="0.25">
      <c r="A76" s="1">
        <v>33.390999999999998</v>
      </c>
      <c r="B76" s="3">
        <v>5.3739999999999997</v>
      </c>
      <c r="D76" s="3">
        <v>14.673</v>
      </c>
      <c r="E76" s="1">
        <v>30.843</v>
      </c>
      <c r="G76" s="3">
        <f t="shared" si="11"/>
        <v>-33.390999999999998</v>
      </c>
      <c r="H76" s="1">
        <f t="shared" si="12"/>
        <v>-30.843</v>
      </c>
      <c r="J76" s="3">
        <f t="shared" si="21"/>
        <v>19.157</v>
      </c>
      <c r="L76" s="1">
        <f t="shared" si="17"/>
        <v>50.001191835795275</v>
      </c>
      <c r="O76" s="1">
        <f t="shared" si="13"/>
        <v>-133.01777999999999</v>
      </c>
      <c r="P76" s="1">
        <f t="shared" si="18"/>
        <v>-26.316310000000001</v>
      </c>
      <c r="Q76" s="1">
        <f t="shared" si="14"/>
        <v>-127.78023999999999</v>
      </c>
      <c r="R76" s="1">
        <f t="shared" si="15"/>
        <v>-44.580629999999999</v>
      </c>
      <c r="X76" s="1">
        <f t="shared" si="19"/>
        <v>-130.53895908650901</v>
      </c>
      <c r="Y76" s="1">
        <f t="shared" si="20"/>
        <v>-47.477088009661244</v>
      </c>
    </row>
    <row r="77" spans="1:25" x14ac:dyDescent="0.25">
      <c r="A77" s="1">
        <v>34.276000000000003</v>
      </c>
      <c r="B77" s="3">
        <v>5.3780000000000001</v>
      </c>
      <c r="D77" s="3">
        <v>14.021000000000001</v>
      </c>
      <c r="E77" s="1">
        <v>31.68</v>
      </c>
      <c r="G77" s="3">
        <f t="shared" si="11"/>
        <v>-34.276000000000003</v>
      </c>
      <c r="H77" s="1">
        <f t="shared" si="12"/>
        <v>-31.68</v>
      </c>
      <c r="J77" s="3">
        <f t="shared" si="21"/>
        <v>18.32</v>
      </c>
      <c r="L77" s="1">
        <f t="shared" si="17"/>
        <v>50.000955720865974</v>
      </c>
      <c r="O77" s="1">
        <f t="shared" si="13"/>
        <v>-134.44021000000001</v>
      </c>
      <c r="P77" s="1">
        <f t="shared" si="18"/>
        <v>-24.568599999999996</v>
      </c>
      <c r="Q77" s="1">
        <f t="shared" si="14"/>
        <v>-129.52225000000001</v>
      </c>
      <c r="R77" s="1">
        <f t="shared" si="15"/>
        <v>-42.921459999999996</v>
      </c>
      <c r="X77" s="1">
        <f t="shared" si="19"/>
        <v>-132.31993922649474</v>
      </c>
      <c r="Y77" s="1">
        <f t="shared" si="20"/>
        <v>-45.780294551343481</v>
      </c>
    </row>
    <row r="78" spans="1:25" x14ac:dyDescent="0.25">
      <c r="A78" s="1">
        <v>35.167999999999999</v>
      </c>
      <c r="B78" s="3">
        <v>5.3929999999999998</v>
      </c>
      <c r="D78" s="3">
        <v>13.348000000000001</v>
      </c>
      <c r="E78" s="1">
        <v>32.51</v>
      </c>
      <c r="G78" s="3">
        <f t="shared" si="11"/>
        <v>-35.167999999999999</v>
      </c>
      <c r="H78" s="1">
        <f t="shared" si="12"/>
        <v>-32.51</v>
      </c>
      <c r="J78" s="3">
        <f t="shared" si="21"/>
        <v>17.490000000000002</v>
      </c>
      <c r="L78" s="1">
        <f t="shared" si="17"/>
        <v>50.001396630494234</v>
      </c>
      <c r="O78" s="1">
        <f t="shared" si="13"/>
        <v>-135.84062</v>
      </c>
      <c r="P78" s="1">
        <f t="shared" si="18"/>
        <v>-22.800689999999999</v>
      </c>
      <c r="Q78" s="1">
        <f t="shared" si="14"/>
        <v>-131.24375999999998</v>
      </c>
      <c r="R78" s="1">
        <f t="shared" si="15"/>
        <v>-41.23677</v>
      </c>
      <c r="X78" s="1">
        <f t="shared" si="19"/>
        <v>-134.08730132215354</v>
      </c>
      <c r="Y78" s="1">
        <f t="shared" si="20"/>
        <v>-44.050001726894379</v>
      </c>
    </row>
    <row r="79" spans="1:25" x14ac:dyDescent="0.25">
      <c r="A79" s="1">
        <v>36.064999999999998</v>
      </c>
      <c r="B79" s="3">
        <v>5.4210000000000003</v>
      </c>
      <c r="D79" s="3">
        <v>12.654</v>
      </c>
      <c r="E79" s="1">
        <v>33.331000000000003</v>
      </c>
      <c r="G79" s="3">
        <f t="shared" si="11"/>
        <v>-36.064999999999998</v>
      </c>
      <c r="H79" s="1">
        <f t="shared" si="12"/>
        <v>-33.331000000000003</v>
      </c>
      <c r="J79" s="3">
        <f t="shared" si="21"/>
        <v>16.668999999999997</v>
      </c>
      <c r="L79" s="1">
        <f>((G79-D79)^2+(B79-J79)^2)^0.5</f>
        <v>50.000584646581878</v>
      </c>
      <c r="O79" s="1">
        <f t="shared" si="13"/>
        <v>-137.21283</v>
      </c>
      <c r="P79" s="1">
        <f t="shared" si="18"/>
        <v>-21.010459999999995</v>
      </c>
      <c r="Q79" s="1">
        <f t="shared" si="14"/>
        <v>-132.93858999999998</v>
      </c>
      <c r="R79" s="1">
        <f t="shared" si="15"/>
        <v>-39.523679999999992</v>
      </c>
      <c r="X79" s="1">
        <f t="shared" si="19"/>
        <v>-135.82010070718189</v>
      </c>
      <c r="Y79" s="1">
        <f t="shared" si="20"/>
        <v>-42.298008034749309</v>
      </c>
    </row>
    <row r="80" spans="1:25" x14ac:dyDescent="0.25">
      <c r="A80" s="1">
        <v>36.968000000000004</v>
      </c>
      <c r="B80" s="3">
        <v>5.4610000000000003</v>
      </c>
      <c r="D80" s="3">
        <v>11.94</v>
      </c>
      <c r="E80" s="1">
        <v>34.143000000000001</v>
      </c>
      <c r="G80" s="3">
        <f t="shared" si="11"/>
        <v>-36.968000000000004</v>
      </c>
      <c r="H80" s="1">
        <f t="shared" si="12"/>
        <v>-34.143000000000001</v>
      </c>
      <c r="J80" s="3">
        <f t="shared" si="21"/>
        <v>15.856999999999999</v>
      </c>
      <c r="L80" s="1">
        <f t="shared" si="17"/>
        <v>50.000692795200344</v>
      </c>
      <c r="O80" s="1">
        <f t="shared" si="13"/>
        <v>-138.56196</v>
      </c>
      <c r="P80" s="1">
        <f t="shared" si="18"/>
        <v>-19.201119999999996</v>
      </c>
      <c r="Q80" s="1">
        <f t="shared" si="14"/>
        <v>-134.61148</v>
      </c>
      <c r="R80" s="1">
        <f t="shared" si="15"/>
        <v>-37.786159999999995</v>
      </c>
      <c r="X80" s="1">
        <f t="shared" si="19"/>
        <v>-137.52952810294468</v>
      </c>
      <c r="Y80" s="1">
        <f t="shared" si="20"/>
        <v>-40.522031939419108</v>
      </c>
    </row>
    <row r="81" spans="1:25" x14ac:dyDescent="0.25">
      <c r="A81" s="1">
        <v>37.878</v>
      </c>
      <c r="B81" s="3">
        <v>5.5129999999999999</v>
      </c>
      <c r="D81" s="3">
        <v>11.205</v>
      </c>
      <c r="E81" s="1">
        <v>34.945999999999998</v>
      </c>
      <c r="G81" s="3">
        <f t="shared" si="11"/>
        <v>-37.878</v>
      </c>
      <c r="H81" s="1">
        <f t="shared" si="12"/>
        <v>-34.945999999999998</v>
      </c>
      <c r="J81" s="3">
        <f t="shared" si="21"/>
        <v>15.054000000000002</v>
      </c>
      <c r="L81" s="1">
        <f t="shared" si="17"/>
        <v>50.001715670564742</v>
      </c>
      <c r="O81" s="1">
        <f t="shared" si="13"/>
        <v>-139.88900999999998</v>
      </c>
      <c r="P81" s="1">
        <f t="shared" si="18"/>
        <v>-17.372670000000003</v>
      </c>
      <c r="Q81" s="1">
        <f t="shared" si="14"/>
        <v>-136.26343</v>
      </c>
      <c r="R81" s="1">
        <f t="shared" si="15"/>
        <v>-36.024210000000004</v>
      </c>
      <c r="X81" s="1">
        <f t="shared" si="19"/>
        <v>-139.22595113658343</v>
      </c>
      <c r="Y81" s="1">
        <f t="shared" si="20"/>
        <v>-38.711861114876399</v>
      </c>
    </row>
    <row r="82" spans="1:25" x14ac:dyDescent="0.25">
      <c r="A82" s="1">
        <v>38.792999999999999</v>
      </c>
      <c r="B82" s="3">
        <v>5.5780000000000003</v>
      </c>
      <c r="D82" s="3">
        <v>10.448</v>
      </c>
      <c r="E82" s="1">
        <v>35.738999999999997</v>
      </c>
      <c r="G82" s="3">
        <f t="shared" si="11"/>
        <v>-38.792999999999999</v>
      </c>
      <c r="H82" s="1">
        <f t="shared" si="12"/>
        <v>-35.738999999999997</v>
      </c>
      <c r="J82" s="3">
        <f t="shared" si="21"/>
        <v>14.261000000000003</v>
      </c>
      <c r="L82" s="1">
        <f t="shared" si="17"/>
        <v>50.000705695019946</v>
      </c>
      <c r="O82" s="1">
        <f t="shared" si="13"/>
        <v>-141.18570999999997</v>
      </c>
      <c r="P82" s="1">
        <f t="shared" si="18"/>
        <v>-15.523930000000005</v>
      </c>
      <c r="Q82" s="1">
        <f t="shared" si="14"/>
        <v>-137.88616999999999</v>
      </c>
      <c r="R82" s="1">
        <f t="shared" si="15"/>
        <v>-34.235510000000005</v>
      </c>
      <c r="X82" s="1">
        <f t="shared" si="19"/>
        <v>-140.88428887173589</v>
      </c>
      <c r="Y82" s="1">
        <f t="shared" si="20"/>
        <v>-36.883392782704149</v>
      </c>
    </row>
    <row r="83" spans="1:25" x14ac:dyDescent="0.25">
      <c r="A83" s="1">
        <v>39.713999999999999</v>
      </c>
      <c r="B83" s="3">
        <v>5.6559999999999997</v>
      </c>
      <c r="D83" s="3">
        <v>9.6709999999999994</v>
      </c>
      <c r="E83" s="1">
        <v>36.521000000000001</v>
      </c>
      <c r="G83" s="3">
        <f t="shared" si="11"/>
        <v>-39.713999999999999</v>
      </c>
      <c r="H83" s="1">
        <f t="shared" si="12"/>
        <v>-36.521000000000001</v>
      </c>
      <c r="J83" s="3">
        <f t="shared" si="21"/>
        <v>13.478999999999999</v>
      </c>
      <c r="L83" s="1">
        <f t="shared" si="17"/>
        <v>50.000775533985468</v>
      </c>
      <c r="O83" s="1">
        <f t="shared" si="13"/>
        <v>-142.45927</v>
      </c>
      <c r="P83" s="1">
        <f t="shared" si="18"/>
        <v>-13.657169999999999</v>
      </c>
      <c r="Q83" s="1">
        <f t="shared" si="14"/>
        <v>-139.48652999999999</v>
      </c>
      <c r="R83" s="1">
        <f t="shared" si="15"/>
        <v>-32.423469999999995</v>
      </c>
      <c r="X83" s="1">
        <f t="shared" si="19"/>
        <v>-142.52374389230954</v>
      </c>
      <c r="Y83" s="1">
        <f t="shared" si="20"/>
        <v>-35.026416747892064</v>
      </c>
    </row>
    <row r="84" spans="1:25" x14ac:dyDescent="0.25">
      <c r="A84" s="1">
        <v>40.642000000000003</v>
      </c>
      <c r="B84" s="3">
        <v>5.7480000000000002</v>
      </c>
      <c r="D84" s="3">
        <v>8.8719999999999999</v>
      </c>
      <c r="E84" s="1">
        <v>37.292999999999999</v>
      </c>
      <c r="G84" s="3">
        <f t="shared" si="11"/>
        <v>-40.642000000000003</v>
      </c>
      <c r="H84" s="1">
        <f t="shared" si="12"/>
        <v>-37.292999999999999</v>
      </c>
      <c r="J84" s="3">
        <f t="shared" si="21"/>
        <v>12.707000000000001</v>
      </c>
      <c r="L84" s="1">
        <f t="shared" si="17"/>
        <v>50.000638765919788</v>
      </c>
      <c r="O84" s="1">
        <f t="shared" si="13"/>
        <v>-143.70872</v>
      </c>
      <c r="P84" s="1">
        <f t="shared" si="18"/>
        <v>-11.767149999999999</v>
      </c>
      <c r="Q84" s="1">
        <f t="shared" si="14"/>
        <v>-141.0643</v>
      </c>
      <c r="R84" s="1">
        <f t="shared" si="15"/>
        <v>-30.582470000000001</v>
      </c>
      <c r="X84" s="1">
        <f t="shared" si="19"/>
        <v>-144.13587227450233</v>
      </c>
      <c r="Y84" s="1">
        <f t="shared" si="20"/>
        <v>-33.144782190680239</v>
      </c>
    </row>
    <row r="85" spans="1:25" x14ac:dyDescent="0.25">
      <c r="A85" s="1">
        <v>41.576999999999998</v>
      </c>
      <c r="B85" s="3">
        <v>5.8529999999999998</v>
      </c>
      <c r="D85" s="3">
        <v>8.0510000000000002</v>
      </c>
      <c r="E85" s="1">
        <v>38.052999999999997</v>
      </c>
      <c r="G85" s="3">
        <f t="shared" si="11"/>
        <v>-41.576999999999998</v>
      </c>
      <c r="H85" s="1">
        <f t="shared" si="12"/>
        <v>-38.052999999999997</v>
      </c>
      <c r="J85" s="3">
        <f t="shared" si="21"/>
        <v>11.947000000000003</v>
      </c>
      <c r="L85" s="1">
        <f t="shared" si="17"/>
        <v>50.000752194342041</v>
      </c>
      <c r="O85" s="1">
        <f t="shared" si="13"/>
        <v>-144.93387999999999</v>
      </c>
      <c r="P85" s="1">
        <f t="shared" si="18"/>
        <v>-9.8611400000000042</v>
      </c>
      <c r="Q85" s="1">
        <f t="shared" si="14"/>
        <v>-142.61815999999999</v>
      </c>
      <c r="R85" s="1">
        <f t="shared" si="15"/>
        <v>-28.719780000000007</v>
      </c>
      <c r="X85" s="1">
        <f t="shared" si="19"/>
        <v>-145.72431649037145</v>
      </c>
      <c r="Y85" s="1">
        <f t="shared" si="20"/>
        <v>-31.240056147036935</v>
      </c>
    </row>
    <row r="86" spans="1:25" x14ac:dyDescent="0.25">
      <c r="A86" s="1">
        <v>42.518000000000001</v>
      </c>
      <c r="B86" s="3">
        <v>5.9710000000000001</v>
      </c>
      <c r="D86" s="3">
        <v>7.2089999999999996</v>
      </c>
      <c r="E86" s="1">
        <v>38.801000000000002</v>
      </c>
      <c r="G86" s="3">
        <f t="shared" si="11"/>
        <v>-42.518000000000001</v>
      </c>
      <c r="H86" s="1">
        <f t="shared" si="12"/>
        <v>-38.801000000000002</v>
      </c>
      <c r="J86" s="3">
        <f t="shared" si="21"/>
        <v>11.198999999999998</v>
      </c>
      <c r="L86" s="1">
        <f t="shared" si="17"/>
        <v>50.001065118655227</v>
      </c>
      <c r="O86" s="1">
        <f t="shared" si="13"/>
        <v>-146.13374999999999</v>
      </c>
      <c r="P86" s="1">
        <f t="shared" si="18"/>
        <v>-7.9391399999999948</v>
      </c>
      <c r="Q86" s="1">
        <f t="shared" si="14"/>
        <v>-144.14711</v>
      </c>
      <c r="R86" s="1">
        <f t="shared" si="15"/>
        <v>-26.8354</v>
      </c>
      <c r="X86" s="1">
        <f t="shared" si="19"/>
        <v>-147.29316957850858</v>
      </c>
      <c r="Y86" s="1">
        <f t="shared" si="20"/>
        <v>-29.305685232209907</v>
      </c>
    </row>
    <row r="87" spans="1:25" x14ac:dyDescent="0.25">
      <c r="A87" s="1">
        <v>43.466000000000001</v>
      </c>
      <c r="B87" s="3">
        <v>6.1050000000000004</v>
      </c>
      <c r="D87" s="3">
        <v>6.3440000000000003</v>
      </c>
      <c r="E87" s="1">
        <v>39.536999999999999</v>
      </c>
      <c r="G87" s="3">
        <f t="shared" si="11"/>
        <v>-43.466000000000001</v>
      </c>
      <c r="H87" s="1">
        <f t="shared" si="12"/>
        <v>-39.536999999999999</v>
      </c>
      <c r="J87" s="3">
        <f t="shared" si="21"/>
        <v>10.463000000000001</v>
      </c>
      <c r="L87" s="1">
        <f t="shared" si="17"/>
        <v>50.000282639201153</v>
      </c>
      <c r="O87" s="1">
        <f t="shared" si="13"/>
        <v>-147.30741999999998</v>
      </c>
      <c r="P87" s="1">
        <f t="shared" si="18"/>
        <v>-5.9918200000000006</v>
      </c>
      <c r="Q87" s="1">
        <f t="shared" si="14"/>
        <v>-145.65137999999999</v>
      </c>
      <c r="R87" s="1">
        <f t="shared" si="15"/>
        <v>-24.919620000000002</v>
      </c>
      <c r="X87" s="1">
        <f t="shared" si="19"/>
        <v>-148.82523580815359</v>
      </c>
      <c r="Y87" s="1">
        <f t="shared" si="20"/>
        <v>-27.354088999402073</v>
      </c>
    </row>
    <row r="88" spans="1:25" x14ac:dyDescent="0.25">
      <c r="A88" s="1">
        <v>44.421999999999997</v>
      </c>
      <c r="B88" s="3">
        <v>6.2519999999999998</v>
      </c>
      <c r="D88" s="3">
        <v>5.4569999999999999</v>
      </c>
      <c r="E88" s="1">
        <v>40.259</v>
      </c>
      <c r="G88" s="3">
        <f t="shared" si="11"/>
        <v>-44.421999999999997</v>
      </c>
      <c r="H88" s="1">
        <f t="shared" si="12"/>
        <v>-40.259</v>
      </c>
      <c r="J88" s="3">
        <f t="shared" si="21"/>
        <v>9.7409999999999997</v>
      </c>
      <c r="L88" s="1">
        <f t="shared" si="17"/>
        <v>50.000877612297963</v>
      </c>
      <c r="O88" s="1">
        <f t="shared" si="13"/>
        <v>-148.45976999999999</v>
      </c>
      <c r="P88" s="1">
        <f t="shared" si="18"/>
        <v>-4.0327500000000001</v>
      </c>
      <c r="Q88" s="1">
        <f t="shared" si="14"/>
        <v>-147.13395</v>
      </c>
      <c r="R88" s="1">
        <f t="shared" si="15"/>
        <v>-22.98677</v>
      </c>
      <c r="X88" s="1">
        <f t="shared" si="19"/>
        <v>-150.34280644203858</v>
      </c>
      <c r="Y88" s="1">
        <f t="shared" si="20"/>
        <v>-25.374915794206771</v>
      </c>
    </row>
    <row r="89" spans="1:25" x14ac:dyDescent="0.25">
      <c r="A89" s="1">
        <v>45.386000000000003</v>
      </c>
      <c r="B89" s="3">
        <v>6.4139999999999997</v>
      </c>
      <c r="D89" s="3">
        <v>4.5460000000000003</v>
      </c>
      <c r="E89" s="1">
        <v>40.968000000000004</v>
      </c>
      <c r="G89" s="3">
        <f t="shared" si="11"/>
        <v>-45.386000000000003</v>
      </c>
      <c r="H89" s="1">
        <f t="shared" si="12"/>
        <v>-40.968000000000004</v>
      </c>
      <c r="J89" s="3">
        <f t="shared" si="21"/>
        <v>9.0319999999999965</v>
      </c>
      <c r="L89" s="1">
        <f t="shared" si="17"/>
        <v>50.000585476572176</v>
      </c>
      <c r="O89" s="1">
        <f t="shared" si="13"/>
        <v>-149.58679999999998</v>
      </c>
      <c r="P89" s="1">
        <f t="shared" si="18"/>
        <v>-2.0535399999999928</v>
      </c>
      <c r="Q89" s="1">
        <f t="shared" si="14"/>
        <v>-148.59196</v>
      </c>
      <c r="R89" s="1">
        <f t="shared" si="15"/>
        <v>-21.027699999999992</v>
      </c>
      <c r="X89" s="1">
        <f t="shared" si="19"/>
        <v>-151.83282694001863</v>
      </c>
      <c r="Y89" s="1">
        <f t="shared" si="20"/>
        <v>-23.372221588105809</v>
      </c>
    </row>
    <row r="90" spans="1:25" x14ac:dyDescent="0.25">
      <c r="A90" s="1">
        <v>46.357999999999997</v>
      </c>
      <c r="B90" s="3">
        <v>6.5919999999999996</v>
      </c>
      <c r="D90" s="3">
        <v>3.6120000000000001</v>
      </c>
      <c r="E90" s="1">
        <v>41.661999999999999</v>
      </c>
      <c r="G90" s="3">
        <f t="shared" si="11"/>
        <v>-46.357999999999997</v>
      </c>
      <c r="H90" s="1">
        <f t="shared" si="12"/>
        <v>-41.661999999999999</v>
      </c>
      <c r="J90" s="3">
        <f t="shared" si="21"/>
        <v>8.338000000000001</v>
      </c>
      <c r="L90" s="1">
        <f t="shared" si="17"/>
        <v>50.00049415755808</v>
      </c>
      <c r="O90" s="1">
        <f t="shared" si="13"/>
        <v>-150.69054</v>
      </c>
      <c r="P90" s="1">
        <f t="shared" si="18"/>
        <v>-5.5340000000002831E-2</v>
      </c>
      <c r="Q90" s="1">
        <f t="shared" si="14"/>
        <v>-150.02706000000001</v>
      </c>
      <c r="R90" s="1">
        <f t="shared" si="15"/>
        <v>-19.043940000000003</v>
      </c>
    </row>
  </sheetData>
  <pageMargins left="0.7" right="0.7" top="0.78740157499999996" bottom="0.78740157499999996"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6F46-46FB-4DEE-B3B0-72CDCD22DC10}">
  <dimension ref="A1:AE90"/>
  <sheetViews>
    <sheetView workbookViewId="0">
      <selection sqref="A1:XFD1048576"/>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2" width="11.42578125" style="1"/>
    <col min="13" max="14" width="13.7109375" style="1" bestFit="1" customWidth="1"/>
    <col min="15" max="26" width="11.42578125" style="1"/>
    <col min="27" max="28" width="11.42578125" style="3"/>
    <col min="29" max="30" width="11.42578125" style="1"/>
    <col min="31" max="31" width="15.85546875" style="1" customWidth="1"/>
    <col min="32" max="16384" width="11.42578125" style="1"/>
  </cols>
  <sheetData>
    <row r="1" spans="1:31" x14ac:dyDescent="0.25">
      <c r="A1" s="1" t="s">
        <v>0</v>
      </c>
      <c r="B1" s="3" t="s">
        <v>1</v>
      </c>
      <c r="D1" s="3" t="s">
        <v>2</v>
      </c>
      <c r="E1" s="1" t="s">
        <v>3</v>
      </c>
      <c r="G1" s="3" t="s">
        <v>0</v>
      </c>
      <c r="H1" s="1" t="s">
        <v>4</v>
      </c>
      <c r="J1" s="3" t="s">
        <v>5</v>
      </c>
      <c r="L1" s="1" t="s">
        <v>6</v>
      </c>
      <c r="O1" s="1" t="s">
        <v>61</v>
      </c>
      <c r="P1" s="1" t="s">
        <v>176</v>
      </c>
      <c r="Q1" s="1" t="s">
        <v>62</v>
      </c>
      <c r="R1" s="1" t="s">
        <v>63</v>
      </c>
      <c r="T1" s="1" t="s">
        <v>64</v>
      </c>
      <c r="W1" s="1" t="s">
        <v>65</v>
      </c>
      <c r="X1" s="1" t="s">
        <v>66</v>
      </c>
      <c r="Y1" s="1" t="s">
        <v>67</v>
      </c>
    </row>
    <row r="2" spans="1:31" x14ac:dyDescent="0.25">
      <c r="A2" s="1">
        <v>0</v>
      </c>
      <c r="B2" s="3">
        <v>0</v>
      </c>
      <c r="D2" s="3">
        <v>0</v>
      </c>
      <c r="E2" s="1">
        <v>0</v>
      </c>
      <c r="G2" s="3">
        <f>A2</f>
        <v>0</v>
      </c>
      <c r="H2" s="1">
        <f>E2</f>
        <v>0</v>
      </c>
      <c r="J2" s="3">
        <f>H2+50</f>
        <v>50</v>
      </c>
      <c r="L2" s="1">
        <f>((G2-D2)^2+(B2-J2)^2)^0.5</f>
        <v>50</v>
      </c>
      <c r="O2" s="1">
        <f t="shared" ref="O2:O65" si="0">G2+$N$15*(J2-B2)+$N$17*(G2-D2)</f>
        <v>3</v>
      </c>
      <c r="P2" s="1">
        <f>B2+$N$15*(G2-D2)+$N$17*(B2-J2)</f>
        <v>-39.5</v>
      </c>
      <c r="Q2" s="1">
        <f t="shared" ref="Q2:Q65" si="1">G2+$N$20*(J2-B2)+$N$22*(G2-D2)</f>
        <v>22</v>
      </c>
      <c r="R2" s="1">
        <f t="shared" ref="R2:R65" si="2">B2+$N$20*(G2-D2)+$N$22*(B2-J2)</f>
        <v>-39.5</v>
      </c>
      <c r="T2" s="1">
        <f>MIN(Y2:Y89)</f>
        <v>-39.843311548809595</v>
      </c>
      <c r="X2" s="1">
        <f>Q2+(R2-R3)*$N$25/((R3-R2)^2+(Q3-Q2)^2)^0.5</f>
        <v>19.082676082939457</v>
      </c>
      <c r="Y2" s="1">
        <f>R2+(Q3-Q2)*$N$25/((R3-R2)^2+(Q3-Q2)^2)^0.5</f>
        <v>-36.763355857451224</v>
      </c>
      <c r="AA2" s="3" t="s">
        <v>112</v>
      </c>
      <c r="AB2" s="3" t="s">
        <v>113</v>
      </c>
    </row>
    <row r="3" spans="1:31" x14ac:dyDescent="0.25">
      <c r="A3" s="1">
        <v>0.89600000000000002</v>
      </c>
      <c r="B3" s="3">
        <v>0.59399999999999997</v>
      </c>
      <c r="D3" s="3">
        <v>1.7689999999999999</v>
      </c>
      <c r="E3" s="1">
        <v>0.58599999999999997</v>
      </c>
      <c r="G3" s="3">
        <f t="shared" ref="G3:G30" si="3">A3</f>
        <v>0.89600000000000002</v>
      </c>
      <c r="H3" s="1">
        <f t="shared" ref="H3:H39" si="4">E3</f>
        <v>0.58599999999999997</v>
      </c>
      <c r="J3" s="3">
        <f t="shared" ref="J3:J66" si="5">H3+50</f>
        <v>50.585999999999999</v>
      </c>
      <c r="L3" s="1">
        <f t="shared" ref="L3:L66" si="6">((G3-D3)^2+(B3-J3)^2)^0.5</f>
        <v>49.999621928570619</v>
      </c>
      <c r="O3" s="1">
        <f t="shared" si="0"/>
        <v>3.2058499999999994</v>
      </c>
      <c r="P3" s="1">
        <f t="shared" ref="P3:P66" si="7">B3+$N$15*(G3-D3)+$N$17*(B3-J3)</f>
        <v>-38.952059999999996</v>
      </c>
      <c r="Q3" s="1">
        <f t="shared" si="1"/>
        <v>22.202809999999999</v>
      </c>
      <c r="R3" s="1">
        <f t="shared" si="2"/>
        <v>-39.283799999999999</v>
      </c>
      <c r="U3" s="1">
        <f>MATCH(MIN(R2:R90),R2:R90,0)</f>
        <v>1</v>
      </c>
      <c r="X3" s="1">
        <f t="shared" ref="X3:X66" si="8">Q3+(R3-R4)*$N$25/((R4-R3)^2+(Q4-Q3)^2)^0.5</f>
        <v>18.587611288929697</v>
      </c>
      <c r="Y3" s="1">
        <f t="shared" ref="Y3:Y66" si="9">R3+(Q4-Q3)*$N$25/((R4-R3)^2+(Q4-Q3)^2)^0.5</f>
        <v>-37.57197691349964</v>
      </c>
      <c r="AA3" s="3">
        <v>-97.01</v>
      </c>
      <c r="AB3" s="3">
        <v>-110.47</v>
      </c>
      <c r="AC3" s="1">
        <f>(AB3-$Y$89)^2</f>
        <v>7998.8406841190099</v>
      </c>
    </row>
    <row r="4" spans="1:31" x14ac:dyDescent="0.25">
      <c r="A4" s="1">
        <v>1.7270000000000001</v>
      </c>
      <c r="B4" s="3">
        <v>1.24</v>
      </c>
      <c r="D4" s="3">
        <v>3.472</v>
      </c>
      <c r="E4" s="1">
        <v>1.21</v>
      </c>
      <c r="G4" s="3">
        <f t="shared" si="3"/>
        <v>1.7270000000000001</v>
      </c>
      <c r="H4" s="1">
        <f t="shared" si="4"/>
        <v>1.21</v>
      </c>
      <c r="J4" s="3">
        <f t="shared" si="5"/>
        <v>51.21</v>
      </c>
      <c r="L4" s="1">
        <f t="shared" si="6"/>
        <v>50.000459247890916</v>
      </c>
      <c r="O4" s="1">
        <f t="shared" si="0"/>
        <v>3.3466500000000003</v>
      </c>
      <c r="P4" s="1">
        <f t="shared" si="7"/>
        <v>-38.341000000000001</v>
      </c>
      <c r="Q4" s="1">
        <f t="shared" si="1"/>
        <v>22.335249999999998</v>
      </c>
      <c r="R4" s="1">
        <f t="shared" si="2"/>
        <v>-39.004100000000001</v>
      </c>
      <c r="X4" s="1">
        <f t="shared" si="8"/>
        <v>18.377264715193387</v>
      </c>
      <c r="Y4" s="1">
        <f t="shared" si="9"/>
        <v>-38.425867792963466</v>
      </c>
      <c r="AA4" s="3">
        <v>-97.01</v>
      </c>
      <c r="AB4" s="3">
        <v>-101.88</v>
      </c>
      <c r="AC4" s="1">
        <f t="shared" ref="AC4:AC52" si="10">(AB4-$Y$89)^2</f>
        <v>6536.1142136917169</v>
      </c>
      <c r="AE4" s="1" t="s">
        <v>117</v>
      </c>
    </row>
    <row r="5" spans="1:31" x14ac:dyDescent="0.25">
      <c r="A5" s="1">
        <v>2.4820000000000002</v>
      </c>
      <c r="B5" s="3">
        <v>1.9279999999999999</v>
      </c>
      <c r="D5" s="3">
        <v>5.0990000000000002</v>
      </c>
      <c r="E5" s="1">
        <v>1.859</v>
      </c>
      <c r="G5" s="3">
        <f t="shared" si="3"/>
        <v>2.4820000000000002</v>
      </c>
      <c r="H5" s="1">
        <f t="shared" si="4"/>
        <v>1.859</v>
      </c>
      <c r="J5" s="3">
        <f t="shared" si="5"/>
        <v>51.859000000000002</v>
      </c>
      <c r="L5" s="1">
        <f t="shared" si="6"/>
        <v>49.999534497833082</v>
      </c>
      <c r="O5" s="1">
        <f t="shared" si="0"/>
        <v>3.4104299999999999</v>
      </c>
      <c r="P5" s="1">
        <f t="shared" si="7"/>
        <v>-37.674510000000005</v>
      </c>
      <c r="Q5" s="1">
        <f t="shared" si="1"/>
        <v>22.384210000000003</v>
      </c>
      <c r="R5" s="1">
        <f t="shared" si="2"/>
        <v>-38.668970000000009</v>
      </c>
      <c r="U5" s="1">
        <f>INDEX(Q3:Q7,3,1)</f>
        <v>22.384210000000003</v>
      </c>
      <c r="X5" s="1">
        <f t="shared" si="8"/>
        <v>18.404005526607946</v>
      </c>
      <c r="Y5" s="1">
        <f t="shared" si="9"/>
        <v>-39.066427356190424</v>
      </c>
      <c r="AA5" s="3">
        <v>-97.01</v>
      </c>
      <c r="AB5" s="3">
        <v>-97.49</v>
      </c>
      <c r="AC5" s="1">
        <f t="shared" si="10"/>
        <v>5845.5563432405161</v>
      </c>
      <c r="AE5" s="1">
        <f>MIN(AC3:AC52)</f>
        <v>0.14155510216668601</v>
      </c>
    </row>
    <row r="6" spans="1:31" x14ac:dyDescent="0.25">
      <c r="A6" s="1">
        <v>3.1560000000000001</v>
      </c>
      <c r="B6" s="3">
        <v>2.6440000000000001</v>
      </c>
      <c r="D6" s="3">
        <v>6.6440000000000001</v>
      </c>
      <c r="E6" s="1">
        <v>2.5219999999999998</v>
      </c>
      <c r="G6" s="3">
        <f t="shared" si="3"/>
        <v>3.1560000000000001</v>
      </c>
      <c r="H6" s="1">
        <f t="shared" si="4"/>
        <v>2.5219999999999998</v>
      </c>
      <c r="J6" s="3">
        <f t="shared" si="5"/>
        <v>52.521999999999998</v>
      </c>
      <c r="L6" s="1">
        <f t="shared" si="6"/>
        <v>49.999810279640059</v>
      </c>
      <c r="O6" s="1">
        <f t="shared" si="0"/>
        <v>3.3931600000000004</v>
      </c>
      <c r="P6" s="1">
        <f t="shared" si="7"/>
        <v>-36.968900000000005</v>
      </c>
      <c r="Q6" s="1">
        <f t="shared" si="1"/>
        <v>22.346799999999998</v>
      </c>
      <c r="R6" s="1">
        <f t="shared" si="2"/>
        <v>-38.294340000000005</v>
      </c>
      <c r="U6" s="1" t="s">
        <v>68</v>
      </c>
      <c r="X6" s="1">
        <f t="shared" si="8"/>
        <v>18.53664787817981</v>
      </c>
      <c r="Y6" s="1">
        <f t="shared" si="9"/>
        <v>-39.512018450408455</v>
      </c>
      <c r="AA6" s="3">
        <v>-97.01</v>
      </c>
      <c r="AB6" s="3">
        <v>-93.3</v>
      </c>
      <c r="AC6" s="1">
        <f t="shared" si="10"/>
        <v>5222.4091680262727</v>
      </c>
    </row>
    <row r="7" spans="1:31" x14ac:dyDescent="0.25">
      <c r="A7" s="1">
        <v>3.7440000000000002</v>
      </c>
      <c r="B7" s="3">
        <v>3.3780000000000001</v>
      </c>
      <c r="D7" s="3">
        <v>8.1020000000000003</v>
      </c>
      <c r="E7" s="1">
        <v>3.1869999999999998</v>
      </c>
      <c r="G7" s="3">
        <f t="shared" si="3"/>
        <v>3.7440000000000002</v>
      </c>
      <c r="H7" s="1">
        <f t="shared" si="4"/>
        <v>3.1869999999999998</v>
      </c>
      <c r="J7" s="3">
        <f t="shared" si="5"/>
        <v>53.186999999999998</v>
      </c>
      <c r="L7" s="1">
        <f t="shared" si="6"/>
        <v>49.999286444908392</v>
      </c>
      <c r="O7" s="1">
        <f t="shared" si="0"/>
        <v>3.2897199999999995</v>
      </c>
      <c r="P7" s="1">
        <f t="shared" si="7"/>
        <v>-36.232590000000002</v>
      </c>
      <c r="Q7" s="1">
        <f t="shared" si="1"/>
        <v>22.217139999999997</v>
      </c>
      <c r="R7" s="1">
        <f t="shared" si="2"/>
        <v>-37.888630000000006</v>
      </c>
      <c r="U7" s="1">
        <f>INDEX(X2:X89,MATCH(MIN(Y2:Y89),Y2:Y89,0))</f>
        <v>18.778284676482876</v>
      </c>
      <c r="X7" s="1">
        <f t="shared" si="8"/>
        <v>18.675112003013719</v>
      </c>
      <c r="Y7" s="1">
        <f t="shared" si="9"/>
        <v>-39.747134148116274</v>
      </c>
      <c r="AA7" s="3">
        <v>-98.78</v>
      </c>
      <c r="AB7" s="3">
        <v>-91.19</v>
      </c>
      <c r="AC7" s="1">
        <f t="shared" si="10"/>
        <v>4921.8977432763786</v>
      </c>
    </row>
    <row r="8" spans="1:31" x14ac:dyDescent="0.25">
      <c r="A8" s="1">
        <v>4.2450000000000001</v>
      </c>
      <c r="B8" s="3">
        <v>4.1159999999999997</v>
      </c>
      <c r="D8" s="3">
        <v>9.4710000000000001</v>
      </c>
      <c r="E8" s="1">
        <v>3.8420000000000001</v>
      </c>
      <c r="G8" s="3">
        <f t="shared" si="3"/>
        <v>4.2450000000000001</v>
      </c>
      <c r="H8" s="1">
        <f t="shared" si="4"/>
        <v>3.8420000000000001</v>
      </c>
      <c r="J8" s="3">
        <f t="shared" si="5"/>
        <v>53.841999999999999</v>
      </c>
      <c r="L8" s="1">
        <f t="shared" si="6"/>
        <v>49.999861519808235</v>
      </c>
      <c r="O8" s="1">
        <f t="shared" si="0"/>
        <v>3.1000199999999998</v>
      </c>
      <c r="P8" s="1">
        <f t="shared" si="7"/>
        <v>-35.481100000000005</v>
      </c>
      <c r="Q8" s="1">
        <f t="shared" si="1"/>
        <v>21.995899999999999</v>
      </c>
      <c r="R8" s="1">
        <f t="shared" si="2"/>
        <v>-37.46698</v>
      </c>
      <c r="X8" s="1">
        <f t="shared" si="8"/>
        <v>18.778284676482876</v>
      </c>
      <c r="Y8" s="1">
        <f t="shared" si="9"/>
        <v>-39.843311548809595</v>
      </c>
      <c r="AA8" s="3">
        <v>-100.86</v>
      </c>
      <c r="AB8" s="3">
        <v>-89.45</v>
      </c>
      <c r="AC8" s="1">
        <f t="shared" si="10"/>
        <v>4680.7816347148555</v>
      </c>
      <c r="AE8" s="1" t="s">
        <v>114</v>
      </c>
    </row>
    <row r="9" spans="1:31" x14ac:dyDescent="0.25">
      <c r="A9" s="1">
        <v>4.657</v>
      </c>
      <c r="B9" s="3">
        <v>4.8479999999999999</v>
      </c>
      <c r="D9" s="3">
        <v>10.75</v>
      </c>
      <c r="E9" s="1">
        <v>4.476</v>
      </c>
      <c r="G9" s="3">
        <f t="shared" si="3"/>
        <v>4.657</v>
      </c>
      <c r="H9" s="1">
        <f t="shared" si="4"/>
        <v>4.476</v>
      </c>
      <c r="J9" s="3">
        <f t="shared" si="5"/>
        <v>54.475999999999999</v>
      </c>
      <c r="L9" s="1">
        <f t="shared" si="6"/>
        <v>50.000630326026887</v>
      </c>
      <c r="O9" s="1">
        <f t="shared" si="0"/>
        <v>2.8212099999999989</v>
      </c>
      <c r="P9" s="1">
        <f t="shared" si="7"/>
        <v>-34.723700000000001</v>
      </c>
      <c r="Q9" s="1">
        <f t="shared" si="1"/>
        <v>21.679850000000002</v>
      </c>
      <c r="R9" s="1">
        <f t="shared" si="2"/>
        <v>-37.03904</v>
      </c>
      <c r="U9" s="1" t="s">
        <v>69</v>
      </c>
      <c r="V9" s="1" t="s">
        <v>37</v>
      </c>
      <c r="X9" s="1">
        <f t="shared" si="8"/>
        <v>18.794308821992637</v>
      </c>
      <c r="Y9" s="1">
        <f t="shared" si="9"/>
        <v>-39.809175756605413</v>
      </c>
      <c r="AA9" s="3">
        <v>-102.93</v>
      </c>
      <c r="AB9" s="3">
        <v>-87.71</v>
      </c>
      <c r="AC9" s="1">
        <f t="shared" si="10"/>
        <v>4445.7207261533304</v>
      </c>
      <c r="AE9" s="1">
        <f>INDEX(AA3:AA52,MATCH(MIN(AC2:AC52),AC3:AC52,0))</f>
        <v>-160.68</v>
      </c>
    </row>
    <row r="10" spans="1:31" ht="15" x14ac:dyDescent="0.25">
      <c r="A10" s="1">
        <v>4.9820000000000002</v>
      </c>
      <c r="B10" s="3">
        <v>5.5650000000000004</v>
      </c>
      <c r="D10" s="3">
        <v>11.941000000000001</v>
      </c>
      <c r="E10" s="1">
        <v>5.0780000000000003</v>
      </c>
      <c r="G10" s="3">
        <f t="shared" si="3"/>
        <v>4.9820000000000002</v>
      </c>
      <c r="H10" s="1">
        <f t="shared" si="4"/>
        <v>5.0780000000000003</v>
      </c>
      <c r="J10" s="3">
        <f t="shared" si="5"/>
        <v>55.078000000000003</v>
      </c>
      <c r="L10" s="1">
        <f t="shared" si="6"/>
        <v>49.999648498764479</v>
      </c>
      <c r="O10" s="1">
        <f t="shared" si="0"/>
        <v>2.4551699999999999</v>
      </c>
      <c r="P10" s="1">
        <f t="shared" si="7"/>
        <v>-33.96781</v>
      </c>
      <c r="Q10" s="1">
        <f t="shared" si="1"/>
        <v>21.270109999999999</v>
      </c>
      <c r="R10" s="1">
        <f t="shared" si="2"/>
        <v>-36.612230000000004</v>
      </c>
      <c r="T10" s="1" t="s">
        <v>70</v>
      </c>
      <c r="U10" s="1">
        <v>872</v>
      </c>
      <c r="V10" s="4">
        <f>Sockelhöhe!B5</f>
        <v>900</v>
      </c>
      <c r="X10" s="1">
        <f t="shared" si="8"/>
        <v>18.713063995097372</v>
      </c>
      <c r="Y10" s="1">
        <f t="shared" si="9"/>
        <v>-39.688187692948901</v>
      </c>
      <c r="AA10" s="3">
        <v>-104.99</v>
      </c>
      <c r="AB10" s="3">
        <v>-85.98</v>
      </c>
      <c r="AC10" s="1">
        <f t="shared" si="10"/>
        <v>4218.0138423536555</v>
      </c>
      <c r="AE10" s="1" t="s">
        <v>115</v>
      </c>
    </row>
    <row r="11" spans="1:31" ht="15" x14ac:dyDescent="0.25">
      <c r="A11" s="1">
        <v>5.2240000000000002</v>
      </c>
      <c r="B11" s="3">
        <v>6.2560000000000002</v>
      </c>
      <c r="D11" s="3">
        <v>13.045999999999999</v>
      </c>
      <c r="E11" s="1">
        <v>5.641</v>
      </c>
      <c r="G11" s="3">
        <f t="shared" si="3"/>
        <v>5.2240000000000002</v>
      </c>
      <c r="H11" s="1">
        <f t="shared" si="4"/>
        <v>5.641</v>
      </c>
      <c r="J11" s="3">
        <f t="shared" si="5"/>
        <v>55.640999999999998</v>
      </c>
      <c r="L11" s="1">
        <f t="shared" si="6"/>
        <v>50.000619086167326</v>
      </c>
      <c r="O11" s="1">
        <f t="shared" si="0"/>
        <v>2.0077200000000017</v>
      </c>
      <c r="P11" s="1">
        <f t="shared" si="7"/>
        <v>-33.227469999999997</v>
      </c>
      <c r="Q11" s="1">
        <f t="shared" si="1"/>
        <v>20.77402</v>
      </c>
      <c r="R11" s="1">
        <f t="shared" si="2"/>
        <v>-36.199829999999999</v>
      </c>
      <c r="T11" s="1" t="s">
        <v>71</v>
      </c>
      <c r="U11" s="1">
        <v>50</v>
      </c>
      <c r="V11" s="4">
        <f>Sockelhöhe!B6</f>
        <v>19</v>
      </c>
      <c r="X11" s="1">
        <f t="shared" si="8"/>
        <v>18.518500144374826</v>
      </c>
      <c r="Y11" s="1">
        <f t="shared" si="9"/>
        <v>-39.503257035803969</v>
      </c>
      <c r="AA11" s="3">
        <v>-107.05</v>
      </c>
      <c r="AB11" s="3">
        <v>-84.26</v>
      </c>
      <c r="AC11" s="1">
        <f t="shared" si="10"/>
        <v>3997.5571833158278</v>
      </c>
      <c r="AE11" s="1">
        <f>INDEX(AB3:AB52,MATCH(MIN(AC2:AC52),AC3:AC52,0))</f>
        <v>-21.41</v>
      </c>
    </row>
    <row r="12" spans="1:31" ht="15" x14ac:dyDescent="0.25">
      <c r="A12" s="1">
        <v>5.3869999999999996</v>
      </c>
      <c r="B12" s="3">
        <v>6.9160000000000004</v>
      </c>
      <c r="D12" s="3">
        <v>14.069000000000001</v>
      </c>
      <c r="E12" s="1">
        <v>6.1559999999999997</v>
      </c>
      <c r="G12" s="3">
        <f t="shared" si="3"/>
        <v>5.3869999999999996</v>
      </c>
      <c r="H12" s="1">
        <f t="shared" si="4"/>
        <v>6.1559999999999997</v>
      </c>
      <c r="J12" s="3">
        <f t="shared" si="5"/>
        <v>56.155999999999999</v>
      </c>
      <c r="L12" s="1">
        <f t="shared" si="6"/>
        <v>49.999547237950061</v>
      </c>
      <c r="O12" s="1">
        <f t="shared" si="0"/>
        <v>1.4826199999999981</v>
      </c>
      <c r="P12" s="1">
        <f t="shared" si="7"/>
        <v>-32.504519999999999</v>
      </c>
      <c r="Q12" s="1">
        <f t="shared" si="1"/>
        <v>20.193819999999995</v>
      </c>
      <c r="R12" s="1">
        <f t="shared" si="2"/>
        <v>-35.80368</v>
      </c>
      <c r="T12" s="1" t="s">
        <v>72</v>
      </c>
      <c r="U12" s="1">
        <v>756</v>
      </c>
      <c r="V12" s="4">
        <f>Sockelhöhe!$B$7</f>
        <v>750</v>
      </c>
      <c r="X12" s="1">
        <f t="shared" si="8"/>
        <v>18.248963831310945</v>
      </c>
      <c r="Y12" s="1">
        <f t="shared" si="9"/>
        <v>-39.299038992022446</v>
      </c>
      <c r="AA12" s="3">
        <v>-109.1</v>
      </c>
      <c r="AB12" s="3">
        <v>-82.53</v>
      </c>
      <c r="AC12" s="1">
        <f t="shared" si="10"/>
        <v>3781.7872995161515</v>
      </c>
    </row>
    <row r="13" spans="1:31" ht="15" x14ac:dyDescent="0.25">
      <c r="A13" s="1">
        <v>5.4740000000000002</v>
      </c>
      <c r="B13" s="3">
        <v>7.5369999999999999</v>
      </c>
      <c r="D13" s="3">
        <v>15.015000000000001</v>
      </c>
      <c r="E13" s="1">
        <v>6.6189999999999998</v>
      </c>
      <c r="G13" s="3">
        <f t="shared" si="3"/>
        <v>5.4740000000000002</v>
      </c>
      <c r="H13" s="1">
        <f t="shared" si="4"/>
        <v>6.6189999999999998</v>
      </c>
      <c r="J13" s="3">
        <f t="shared" si="5"/>
        <v>56.619</v>
      </c>
      <c r="L13" s="1">
        <f t="shared" si="6"/>
        <v>50.000734044611789</v>
      </c>
      <c r="M13" s="1" t="s">
        <v>130</v>
      </c>
      <c r="N13" s="1" t="s">
        <v>129</v>
      </c>
      <c r="O13" s="1">
        <f t="shared" si="0"/>
        <v>0.8815299999999997</v>
      </c>
      <c r="P13" s="1">
        <f t="shared" si="7"/>
        <v>-31.81024</v>
      </c>
      <c r="Q13" s="1">
        <f t="shared" si="1"/>
        <v>19.532690000000002</v>
      </c>
      <c r="R13" s="1">
        <f t="shared" si="2"/>
        <v>-35.43582</v>
      </c>
      <c r="T13" s="1" t="s">
        <v>73</v>
      </c>
      <c r="U13" s="1">
        <v>110</v>
      </c>
      <c r="V13" s="4">
        <f>Sockelhöhe!$B$8</f>
        <v>144</v>
      </c>
      <c r="X13" s="1">
        <f t="shared" si="8"/>
        <v>17.846335794793028</v>
      </c>
      <c r="Y13" s="1">
        <f t="shared" si="9"/>
        <v>-39.062968948496703</v>
      </c>
      <c r="AA13" s="3">
        <v>-111.15</v>
      </c>
      <c r="AB13" s="3">
        <v>-80.819999999999993</v>
      </c>
      <c r="AC13" s="1">
        <f t="shared" si="10"/>
        <v>3574.3942652401702</v>
      </c>
    </row>
    <row r="14" spans="1:31" ht="15" x14ac:dyDescent="0.25">
      <c r="A14" s="1">
        <v>5.492</v>
      </c>
      <c r="B14" s="3">
        <v>8.1170000000000009</v>
      </c>
      <c r="D14" s="3">
        <v>15.888</v>
      </c>
      <c r="E14" s="1">
        <v>7.0250000000000004</v>
      </c>
      <c r="G14" s="3">
        <f t="shared" si="3"/>
        <v>5.492</v>
      </c>
      <c r="H14" s="1">
        <f t="shared" si="4"/>
        <v>7.0250000000000004</v>
      </c>
      <c r="J14" s="3">
        <f t="shared" si="5"/>
        <v>57.024999999999999</v>
      </c>
      <c r="L14" s="1">
        <f t="shared" si="6"/>
        <v>50.000692795200351</v>
      </c>
      <c r="M14" s="1" t="s">
        <v>74</v>
      </c>
      <c r="N14" s="1" t="s">
        <v>74</v>
      </c>
      <c r="O14" s="1">
        <f t="shared" si="0"/>
        <v>0.21363999999999805</v>
      </c>
      <c r="P14" s="1">
        <f t="shared" si="7"/>
        <v>-31.144080000000002</v>
      </c>
      <c r="Q14" s="1">
        <f t="shared" si="1"/>
        <v>18.798679999999997</v>
      </c>
      <c r="R14" s="1">
        <f t="shared" si="2"/>
        <v>-35.094560000000001</v>
      </c>
      <c r="T14" s="1" t="s">
        <v>75</v>
      </c>
      <c r="U14" s="1">
        <v>60</v>
      </c>
      <c r="V14" s="4">
        <f>Sockelhöhe!B9</f>
        <v>30</v>
      </c>
      <c r="X14" s="1">
        <f t="shared" si="8"/>
        <v>17.354629069301637</v>
      </c>
      <c r="Y14" s="1">
        <f t="shared" si="9"/>
        <v>-38.824803545607878</v>
      </c>
      <c r="AA14" s="3">
        <v>-113.19</v>
      </c>
      <c r="AB14" s="3">
        <v>-79.099999999999994</v>
      </c>
      <c r="AC14" s="1">
        <f t="shared" si="10"/>
        <v>3371.6880062023424</v>
      </c>
    </row>
    <row r="15" spans="1:31" ht="15" x14ac:dyDescent="0.25">
      <c r="A15" s="1">
        <v>5.4470000000000001</v>
      </c>
      <c r="B15" s="3">
        <v>8.6519999999999992</v>
      </c>
      <c r="D15" s="3">
        <v>16.693999999999999</v>
      </c>
      <c r="E15" s="1">
        <v>7.3710000000000004</v>
      </c>
      <c r="G15" s="3">
        <f t="shared" si="3"/>
        <v>5.4470000000000001</v>
      </c>
      <c r="H15" s="1">
        <f t="shared" si="4"/>
        <v>7.3710000000000004</v>
      </c>
      <c r="J15" s="3">
        <f t="shared" si="5"/>
        <v>57.371000000000002</v>
      </c>
      <c r="L15" s="1">
        <f t="shared" si="6"/>
        <v>50.00035969870617</v>
      </c>
      <c r="M15" s="8">
        <f>3/50</f>
        <v>0.06</v>
      </c>
      <c r="N15" s="8">
        <f>3/50</f>
        <v>0.06</v>
      </c>
      <c r="O15" s="1">
        <f t="shared" si="0"/>
        <v>-0.51499000000000095</v>
      </c>
      <c r="P15" s="1">
        <f t="shared" si="7"/>
        <v>-30.510830000000006</v>
      </c>
      <c r="Q15" s="1">
        <f t="shared" si="1"/>
        <v>17.99823</v>
      </c>
      <c r="R15" s="1">
        <f t="shared" si="2"/>
        <v>-34.784690000000005</v>
      </c>
      <c r="T15" s="1" t="s">
        <v>76</v>
      </c>
      <c r="U15" s="1">
        <v>88</v>
      </c>
      <c r="V15" s="1">
        <f>V10-6-645.5-65+U22</f>
        <v>145.43821464588552</v>
      </c>
      <c r="W15" s="9">
        <f>V10-6-645.5-65+T2</f>
        <v>143.6566884511904</v>
      </c>
      <c r="X15" s="1">
        <f t="shared" si="8"/>
        <v>16.78324837321691</v>
      </c>
      <c r="Y15" s="1">
        <f t="shared" si="9"/>
        <v>-38.595702942326433</v>
      </c>
      <c r="AA15" s="3">
        <v>-115.24</v>
      </c>
      <c r="AB15" s="3">
        <v>-77.38</v>
      </c>
      <c r="AC15" s="1">
        <f t="shared" si="10"/>
        <v>3174.8985471645142</v>
      </c>
    </row>
    <row r="16" spans="1:31" x14ac:dyDescent="0.25">
      <c r="A16" s="1">
        <v>5.343</v>
      </c>
      <c r="B16" s="3">
        <v>9.14</v>
      </c>
      <c r="D16" s="3">
        <v>17.439</v>
      </c>
      <c r="E16" s="1">
        <v>7.6550000000000002</v>
      </c>
      <c r="G16" s="3">
        <f t="shared" si="3"/>
        <v>5.343</v>
      </c>
      <c r="H16" s="1">
        <f t="shared" si="4"/>
        <v>7.6550000000000002</v>
      </c>
      <c r="J16" s="3">
        <f t="shared" si="5"/>
        <v>57.655000000000001</v>
      </c>
      <c r="L16" s="1">
        <f t="shared" si="6"/>
        <v>50.00018440965993</v>
      </c>
      <c r="M16" s="1" t="s">
        <v>77</v>
      </c>
      <c r="N16" s="1" t="s">
        <v>77</v>
      </c>
      <c r="O16" s="1">
        <f t="shared" si="0"/>
        <v>-1.3019400000000001</v>
      </c>
      <c r="P16" s="1">
        <f t="shared" si="7"/>
        <v>-29.912610000000001</v>
      </c>
      <c r="Q16" s="1">
        <f t="shared" si="1"/>
        <v>17.133759999999999</v>
      </c>
      <c r="R16" s="1">
        <f t="shared" si="2"/>
        <v>-34.50909</v>
      </c>
      <c r="V16" s="1" t="s">
        <v>78</v>
      </c>
      <c r="W16" s="1" t="s">
        <v>79</v>
      </c>
      <c r="X16" s="1">
        <f t="shared" si="8"/>
        <v>16.11896727241658</v>
      </c>
      <c r="Y16" s="1">
        <f t="shared" si="9"/>
        <v>-38.378223717002271</v>
      </c>
      <c r="AA16" s="3">
        <v>-117.28</v>
      </c>
      <c r="AB16" s="3">
        <v>-75.67</v>
      </c>
      <c r="AC16" s="1">
        <f t="shared" si="10"/>
        <v>2985.118512888535</v>
      </c>
    </row>
    <row r="17" spans="1:29" x14ac:dyDescent="0.25">
      <c r="A17" s="1">
        <v>5.1859999999999999</v>
      </c>
      <c r="B17" s="3">
        <v>9.5809999999999995</v>
      </c>
      <c r="D17" s="3">
        <v>18.126999999999999</v>
      </c>
      <c r="E17" s="1">
        <v>7.8780000000000001</v>
      </c>
      <c r="G17" s="3">
        <f t="shared" si="3"/>
        <v>5.1859999999999999</v>
      </c>
      <c r="H17" s="1">
        <f t="shared" si="4"/>
        <v>7.8780000000000001</v>
      </c>
      <c r="J17" s="3">
        <f t="shared" si="5"/>
        <v>57.878</v>
      </c>
      <c r="L17" s="1">
        <f t="shared" si="6"/>
        <v>50.000696895143371</v>
      </c>
      <c r="M17" s="1">
        <f>(V12-645.5)/50</f>
        <v>2.09</v>
      </c>
      <c r="N17" s="1">
        <f>(V12-645.5-65)/50</f>
        <v>0.79</v>
      </c>
      <c r="O17" s="1">
        <f t="shared" si="0"/>
        <v>-2.1395700000000009</v>
      </c>
      <c r="P17" s="1">
        <f t="shared" si="7"/>
        <v>-29.350089999999998</v>
      </c>
      <c r="Q17" s="1">
        <f t="shared" si="1"/>
        <v>16.213290000000001</v>
      </c>
      <c r="R17" s="1">
        <f t="shared" si="2"/>
        <v>-34.267669999999995</v>
      </c>
      <c r="X17" s="1">
        <f t="shared" si="8"/>
        <v>15.373407564384433</v>
      </c>
      <c r="Y17" s="1">
        <f t="shared" si="9"/>
        <v>-38.178500793366602</v>
      </c>
      <c r="AA17" s="3">
        <v>-119.33</v>
      </c>
      <c r="AB17" s="3">
        <v>-73.95</v>
      </c>
      <c r="AC17" s="1">
        <f t="shared" si="10"/>
        <v>2800.1282538507066</v>
      </c>
    </row>
    <row r="18" spans="1:29" x14ac:dyDescent="0.25">
      <c r="A18" s="1">
        <v>4.9809999999999999</v>
      </c>
      <c r="B18" s="3">
        <v>9.9749999999999996</v>
      </c>
      <c r="D18" s="3">
        <v>18.763000000000002</v>
      </c>
      <c r="E18" s="1">
        <v>8.0380000000000003</v>
      </c>
      <c r="G18" s="3">
        <f t="shared" si="3"/>
        <v>4.9809999999999999</v>
      </c>
      <c r="H18" s="1">
        <f t="shared" si="4"/>
        <v>8.0380000000000003</v>
      </c>
      <c r="J18" s="3">
        <f t="shared" si="5"/>
        <v>58.037999999999997</v>
      </c>
      <c r="L18" s="1">
        <f t="shared" si="6"/>
        <v>49.999954929979687</v>
      </c>
      <c r="O18" s="1">
        <f t="shared" si="0"/>
        <v>-3.0230000000000015</v>
      </c>
      <c r="P18" s="1">
        <f t="shared" si="7"/>
        <v>-28.821689999999997</v>
      </c>
      <c r="Q18" s="1">
        <f t="shared" si="1"/>
        <v>15.24094</v>
      </c>
      <c r="R18" s="1">
        <f t="shared" si="2"/>
        <v>-34.05885</v>
      </c>
      <c r="T18" s="1" t="s">
        <v>80</v>
      </c>
      <c r="W18" s="1">
        <f>(V10)-6-645.5+T2</f>
        <v>208.6566884511904</v>
      </c>
      <c r="X18" s="1">
        <f t="shared" si="8"/>
        <v>14.567526484397719</v>
      </c>
      <c r="Y18" s="1">
        <f t="shared" si="9"/>
        <v>-38.001756825808108</v>
      </c>
      <c r="AA18" s="3">
        <v>-121.37</v>
      </c>
      <c r="AB18" s="3">
        <v>-72.23</v>
      </c>
      <c r="AC18" s="1">
        <f t="shared" si="10"/>
        <v>2621.0547948128788</v>
      </c>
    </row>
    <row r="19" spans="1:29" x14ac:dyDescent="0.25">
      <c r="A19" s="1">
        <v>4.7329999999999997</v>
      </c>
      <c r="B19" s="3">
        <v>10.321999999999999</v>
      </c>
      <c r="D19" s="3">
        <v>19.352</v>
      </c>
      <c r="E19" s="1">
        <v>8.1379999999999999</v>
      </c>
      <c r="G19" s="3">
        <f t="shared" si="3"/>
        <v>4.7329999999999997</v>
      </c>
      <c r="H19" s="1">
        <f t="shared" si="4"/>
        <v>8.1379999999999999</v>
      </c>
      <c r="J19" s="3">
        <f t="shared" si="5"/>
        <v>58.137999999999998</v>
      </c>
      <c r="L19" s="1">
        <f t="shared" si="6"/>
        <v>50.000850162772238</v>
      </c>
      <c r="M19" s="1" t="s">
        <v>81</v>
      </c>
      <c r="N19" s="1" t="s">
        <v>81</v>
      </c>
      <c r="O19" s="1">
        <f t="shared" si="0"/>
        <v>-3.9470500000000008</v>
      </c>
      <c r="P19" s="1">
        <f t="shared" si="7"/>
        <v>-28.329780000000007</v>
      </c>
      <c r="Q19" s="1">
        <f t="shared" si="1"/>
        <v>14.22303</v>
      </c>
      <c r="R19" s="1">
        <f t="shared" si="2"/>
        <v>-33.885000000000005</v>
      </c>
      <c r="T19" s="1">
        <f>V11+3-V14</f>
        <v>-8</v>
      </c>
      <c r="X19" s="1">
        <f t="shared" si="8"/>
        <v>13.682046609060084</v>
      </c>
      <c r="Y19" s="1">
        <f t="shared" si="9"/>
        <v>-37.848248285273989</v>
      </c>
      <c r="AA19" s="3">
        <v>-123.42</v>
      </c>
      <c r="AB19" s="3">
        <v>-70.510000000000005</v>
      </c>
      <c r="AC19" s="1">
        <f t="shared" si="10"/>
        <v>2447.8981357750508</v>
      </c>
    </row>
    <row r="20" spans="1:29" x14ac:dyDescent="0.25">
      <c r="A20" s="1">
        <v>4.4459999999999997</v>
      </c>
      <c r="B20" s="3">
        <v>10.625</v>
      </c>
      <c r="D20" s="3">
        <v>19.896999999999998</v>
      </c>
      <c r="E20" s="1">
        <v>8.1780000000000008</v>
      </c>
      <c r="G20" s="3">
        <f t="shared" si="3"/>
        <v>4.4459999999999997</v>
      </c>
      <c r="H20" s="1">
        <f t="shared" si="4"/>
        <v>8.1780000000000008</v>
      </c>
      <c r="J20" s="3">
        <f t="shared" si="5"/>
        <v>58.177999999999997</v>
      </c>
      <c r="L20" s="1">
        <f t="shared" si="6"/>
        <v>50.00021209955014</v>
      </c>
      <c r="M20" s="8">
        <f>(V11+3)/50</f>
        <v>0.44</v>
      </c>
      <c r="N20" s="8">
        <f>(V11+3)/50</f>
        <v>0.44</v>
      </c>
      <c r="O20" s="1">
        <f t="shared" si="0"/>
        <v>-4.9071099999999994</v>
      </c>
      <c r="P20" s="1">
        <f t="shared" si="7"/>
        <v>-27.868929999999999</v>
      </c>
      <c r="Q20" s="1">
        <f t="shared" si="1"/>
        <v>13.163030000000003</v>
      </c>
      <c r="R20" s="1">
        <f t="shared" si="2"/>
        <v>-33.740310000000001</v>
      </c>
      <c r="X20" s="1">
        <f t="shared" si="8"/>
        <v>12.749462137701377</v>
      </c>
      <c r="Y20" s="1">
        <f t="shared" si="9"/>
        <v>-37.718872758493795</v>
      </c>
      <c r="AA20" s="3">
        <v>-125.48</v>
      </c>
      <c r="AB20" s="3">
        <v>-68.790000000000006</v>
      </c>
      <c r="AC20" s="1">
        <f t="shared" si="10"/>
        <v>2280.6582767372229</v>
      </c>
    </row>
    <row r="21" spans="1:29" s="2" customFormat="1" x14ac:dyDescent="0.25">
      <c r="A21" s="2">
        <v>4.125</v>
      </c>
      <c r="B21" s="3">
        <v>10.884</v>
      </c>
      <c r="D21" s="3">
        <v>20.402999999999999</v>
      </c>
      <c r="E21" s="2">
        <v>8.16</v>
      </c>
      <c r="G21" s="3">
        <f t="shared" si="3"/>
        <v>4.125</v>
      </c>
      <c r="H21" s="2">
        <f t="shared" si="4"/>
        <v>8.16</v>
      </c>
      <c r="J21" s="3">
        <f t="shared" si="5"/>
        <v>58.16</v>
      </c>
      <c r="L21" s="2">
        <f t="shared" si="6"/>
        <v>49.999934599957228</v>
      </c>
      <c r="M21" s="2" t="s">
        <v>82</v>
      </c>
      <c r="N21" s="2" t="s">
        <v>82</v>
      </c>
      <c r="O21" s="1">
        <f t="shared" si="0"/>
        <v>-5.8980600000000001</v>
      </c>
      <c r="P21" s="1">
        <f t="shared" si="7"/>
        <v>-27.440719999999999</v>
      </c>
      <c r="Q21" s="1">
        <f t="shared" si="1"/>
        <v>12.06682</v>
      </c>
      <c r="R21" s="1">
        <f t="shared" si="2"/>
        <v>-33.626359999999998</v>
      </c>
      <c r="T21" s="2" t="s">
        <v>83</v>
      </c>
      <c r="X21" s="1">
        <f t="shared" si="8"/>
        <v>11.768170822219712</v>
      </c>
      <c r="Y21" s="1">
        <f t="shared" si="9"/>
        <v>-37.615195502826751</v>
      </c>
      <c r="AA21" s="3">
        <v>-127.54</v>
      </c>
      <c r="AB21" s="3">
        <v>-67.05</v>
      </c>
      <c r="AC21" s="1">
        <f t="shared" si="10"/>
        <v>2117.4941681756982</v>
      </c>
    </row>
    <row r="22" spans="1:29" x14ac:dyDescent="0.25">
      <c r="A22" s="1">
        <v>3.7709999999999999</v>
      </c>
      <c r="B22" s="3">
        <v>11.101000000000001</v>
      </c>
      <c r="D22" s="3">
        <v>20.872</v>
      </c>
      <c r="E22" s="1">
        <v>8.0860000000000003</v>
      </c>
      <c r="G22" s="3">
        <f t="shared" si="3"/>
        <v>3.7709999999999999</v>
      </c>
      <c r="H22" s="1">
        <f t="shared" si="4"/>
        <v>8.0860000000000003</v>
      </c>
      <c r="J22" s="3">
        <f t="shared" si="5"/>
        <v>58.085999999999999</v>
      </c>
      <c r="L22" s="1">
        <f t="shared" si="6"/>
        <v>50.000344258814856</v>
      </c>
      <c r="M22" s="1">
        <f>(V12-645.5)/50</f>
        <v>2.09</v>
      </c>
      <c r="N22" s="1">
        <f>(V12-645.5-65)/50</f>
        <v>0.79</v>
      </c>
      <c r="O22" s="1">
        <f t="shared" si="0"/>
        <v>-6.919690000000001</v>
      </c>
      <c r="P22" s="1">
        <f t="shared" si="7"/>
        <v>-27.043209999999998</v>
      </c>
      <c r="Q22" s="1">
        <f t="shared" si="1"/>
        <v>10.934610000000001</v>
      </c>
      <c r="R22" s="1">
        <f t="shared" si="2"/>
        <v>-33.541589999999999</v>
      </c>
      <c r="T22" s="1" t="e">
        <f ca="1">PROGNOSE(T19,OFFSET(Y2:Y89,MATCH(T19,X2:X89,-1)-1,0,2),
 OFFSET(X2:X89,MATCH(T19,X2:X89,-1)-1,0,2))</f>
        <v>#NAME?</v>
      </c>
      <c r="U22" s="1">
        <f>W26+(W28-W26)*(T19-V26)/(V28-V26)</f>
        <v>-38.06178535411447</v>
      </c>
      <c r="X22" s="1">
        <f t="shared" si="8"/>
        <v>10.729920874894388</v>
      </c>
      <c r="Y22" s="1">
        <f t="shared" si="9"/>
        <v>-37.536349362222396</v>
      </c>
      <c r="AA22" s="3">
        <v>-129.62</v>
      </c>
      <c r="AB22" s="3">
        <v>-65.319999999999993</v>
      </c>
      <c r="AC22" s="1">
        <f t="shared" si="10"/>
        <v>1961.270884376022</v>
      </c>
    </row>
    <row r="23" spans="1:29" x14ac:dyDescent="0.25">
      <c r="A23" s="1">
        <v>3.39</v>
      </c>
      <c r="B23" s="3">
        <v>11.279</v>
      </c>
      <c r="D23" s="3">
        <v>21.308</v>
      </c>
      <c r="E23" s="1">
        <v>7.9589999999999996</v>
      </c>
      <c r="G23" s="3">
        <f t="shared" si="3"/>
        <v>3.39</v>
      </c>
      <c r="H23" s="1">
        <f t="shared" si="4"/>
        <v>7.9589999999999996</v>
      </c>
      <c r="J23" s="3">
        <f t="shared" si="5"/>
        <v>57.959000000000003</v>
      </c>
      <c r="L23" s="1">
        <f t="shared" si="6"/>
        <v>50.000771234051989</v>
      </c>
      <c r="O23" s="1">
        <f t="shared" si="0"/>
        <v>-7.9644199999999996</v>
      </c>
      <c r="P23" s="1">
        <f t="shared" si="7"/>
        <v>-26.673280000000009</v>
      </c>
      <c r="Q23" s="1">
        <f t="shared" si="1"/>
        <v>9.7739800000000052</v>
      </c>
      <c r="R23" s="1">
        <f t="shared" si="2"/>
        <v>-33.482120000000009</v>
      </c>
      <c r="X23" s="1">
        <f t="shared" si="8"/>
        <v>9.6512072510539397</v>
      </c>
      <c r="Y23" s="1">
        <f t="shared" si="9"/>
        <v>-37.480235412555807</v>
      </c>
      <c r="AA23" s="3">
        <v>-131.11000000000001</v>
      </c>
      <c r="AB23" s="3">
        <v>-63.22</v>
      </c>
      <c r="AC23" s="1">
        <f t="shared" si="10"/>
        <v>1779.6786843879765</v>
      </c>
    </row>
    <row r="24" spans="1:29" x14ac:dyDescent="0.25">
      <c r="A24" s="1">
        <v>2.9830000000000001</v>
      </c>
      <c r="B24" s="3">
        <v>11.42</v>
      </c>
      <c r="D24" s="3">
        <v>21.713000000000001</v>
      </c>
      <c r="E24" s="1">
        <v>7.78</v>
      </c>
      <c r="G24" s="3">
        <f t="shared" si="3"/>
        <v>2.9830000000000001</v>
      </c>
      <c r="H24" s="1">
        <f t="shared" si="4"/>
        <v>7.78</v>
      </c>
      <c r="J24" s="3">
        <f t="shared" si="5"/>
        <v>57.78</v>
      </c>
      <c r="L24" s="1">
        <f t="shared" si="6"/>
        <v>50.000624996093798</v>
      </c>
      <c r="N24" s="1" t="s">
        <v>84</v>
      </c>
      <c r="O24" s="1">
        <f t="shared" si="0"/>
        <v>-9.0321000000000016</v>
      </c>
      <c r="P24" s="1">
        <f t="shared" si="7"/>
        <v>-26.328200000000002</v>
      </c>
      <c r="Q24" s="1">
        <f t="shared" si="1"/>
        <v>8.584699999999998</v>
      </c>
      <c r="R24" s="1">
        <f t="shared" si="2"/>
        <v>-33.445599999999999</v>
      </c>
      <c r="T24" s="1" t="s">
        <v>85</v>
      </c>
      <c r="X24" s="1">
        <f t="shared" si="8"/>
        <v>8.5327747011911885</v>
      </c>
      <c r="Y24" s="1">
        <f t="shared" si="9"/>
        <v>-37.445262956218137</v>
      </c>
      <c r="AA24" s="3">
        <v>-133.19</v>
      </c>
      <c r="AB24" s="3">
        <v>-61.47</v>
      </c>
      <c r="AC24" s="1">
        <f t="shared" si="10"/>
        <v>1635.0893510646049</v>
      </c>
    </row>
    <row r="25" spans="1:29" ht="15" x14ac:dyDescent="0.25">
      <c r="A25" s="1">
        <v>2.552</v>
      </c>
      <c r="B25" s="3">
        <v>11.526999999999999</v>
      </c>
      <c r="D25" s="3">
        <v>22.088999999999999</v>
      </c>
      <c r="E25" s="1">
        <v>7.5529999999999999</v>
      </c>
      <c r="G25" s="3">
        <f t="shared" si="3"/>
        <v>2.552</v>
      </c>
      <c r="H25" s="1">
        <f t="shared" si="4"/>
        <v>7.5529999999999999</v>
      </c>
      <c r="J25" s="3">
        <f t="shared" si="5"/>
        <v>57.552999999999997</v>
      </c>
      <c r="L25" s="1">
        <f t="shared" si="6"/>
        <v>50.000870442423292</v>
      </c>
      <c r="N25" s="4">
        <v>4</v>
      </c>
      <c r="O25" s="1">
        <f t="shared" si="0"/>
        <v>-10.12067</v>
      </c>
      <c r="P25" s="1">
        <f t="shared" si="7"/>
        <v>-26.005760000000002</v>
      </c>
      <c r="Q25" s="1">
        <f t="shared" si="1"/>
        <v>7.3692099999999989</v>
      </c>
      <c r="R25" s="1">
        <f t="shared" si="2"/>
        <v>-33.429819999999999</v>
      </c>
      <c r="T25" s="1" t="s">
        <v>86</v>
      </c>
      <c r="V25" s="1" t="s">
        <v>87</v>
      </c>
      <c r="W25" s="1" t="s">
        <v>88</v>
      </c>
      <c r="X25" s="1">
        <f t="shared" si="8"/>
        <v>7.3791766389641618</v>
      </c>
      <c r="Y25" s="1">
        <f t="shared" si="9"/>
        <v>-37.429807583244198</v>
      </c>
      <c r="AA25" s="3">
        <v>-135.29</v>
      </c>
      <c r="AB25" s="3">
        <v>-59.72</v>
      </c>
      <c r="AC25" s="1">
        <f t="shared" si="10"/>
        <v>1496.6250177412333</v>
      </c>
    </row>
    <row r="26" spans="1:29" x14ac:dyDescent="0.25">
      <c r="A26" s="1">
        <v>2.101</v>
      </c>
      <c r="B26" s="3">
        <v>11.601000000000001</v>
      </c>
      <c r="D26" s="3">
        <v>22.437999999999999</v>
      </c>
      <c r="E26" s="1">
        <v>7.2789999999999999</v>
      </c>
      <c r="G26" s="3">
        <f t="shared" si="3"/>
        <v>2.101</v>
      </c>
      <c r="H26" s="1">
        <f t="shared" si="4"/>
        <v>7.2789999999999999</v>
      </c>
      <c r="J26" s="3">
        <f t="shared" si="5"/>
        <v>57.278999999999996</v>
      </c>
      <c r="L26" s="1">
        <f t="shared" si="6"/>
        <v>50.000732524634074</v>
      </c>
      <c r="O26" s="1">
        <f t="shared" si="0"/>
        <v>-11.224550000000001</v>
      </c>
      <c r="P26" s="1">
        <f t="shared" si="7"/>
        <v>-25.704839999999997</v>
      </c>
      <c r="Q26" s="1">
        <f t="shared" si="1"/>
        <v>6.1330899999999957</v>
      </c>
      <c r="R26" s="1">
        <f t="shared" si="2"/>
        <v>-33.432899999999997</v>
      </c>
      <c r="T26" s="1">
        <f>MATCH(T19,X2:X89,-1)</f>
        <v>35</v>
      </c>
      <c r="V26" s="1">
        <f>INDEX(X2:X89,T26)</f>
        <v>-6.9080739329561931</v>
      </c>
      <c r="W26" s="1">
        <f>INDEX(Y2:Y89,T26)</f>
        <v>-38.005097144266529</v>
      </c>
      <c r="X26" s="1">
        <f t="shared" si="8"/>
        <v>6.1890154699800153</v>
      </c>
      <c r="Y26" s="1">
        <f t="shared" si="9"/>
        <v>-37.432509023618117</v>
      </c>
      <c r="AA26" s="3">
        <v>-137.38999999999999</v>
      </c>
      <c r="AB26" s="3">
        <v>-57.95</v>
      </c>
      <c r="AC26" s="1">
        <f t="shared" si="10"/>
        <v>1362.8086348941663</v>
      </c>
    </row>
    <row r="27" spans="1:29" x14ac:dyDescent="0.25">
      <c r="A27" s="1">
        <v>1.63</v>
      </c>
      <c r="B27" s="3">
        <v>11.646000000000001</v>
      </c>
      <c r="D27" s="3">
        <v>22.760999999999999</v>
      </c>
      <c r="E27" s="1">
        <v>6.9610000000000003</v>
      </c>
      <c r="G27" s="3">
        <f t="shared" si="3"/>
        <v>1.63</v>
      </c>
      <c r="H27" s="1">
        <f t="shared" si="4"/>
        <v>6.9610000000000003</v>
      </c>
      <c r="J27" s="3">
        <f t="shared" si="5"/>
        <v>56.960999999999999</v>
      </c>
      <c r="L27" s="1">
        <f t="shared" si="6"/>
        <v>49.999683859000548</v>
      </c>
      <c r="O27" s="1">
        <f t="shared" si="0"/>
        <v>-12.34459</v>
      </c>
      <c r="P27" s="1">
        <f t="shared" si="7"/>
        <v>-25.42071</v>
      </c>
      <c r="Q27" s="1">
        <f t="shared" si="1"/>
        <v>4.8751099999999958</v>
      </c>
      <c r="R27" s="1">
        <f t="shared" si="2"/>
        <v>-33.450490000000002</v>
      </c>
      <c r="T27" s="1" t="s">
        <v>89</v>
      </c>
      <c r="X27" s="1">
        <f t="shared" si="8"/>
        <v>4.983167639158312</v>
      </c>
      <c r="Y27" s="1">
        <f t="shared" si="9"/>
        <v>-37.449030176942024</v>
      </c>
      <c r="AA27" s="3">
        <v>-139.52000000000001</v>
      </c>
      <c r="AB27" s="3">
        <v>-56.17</v>
      </c>
      <c r="AC27" s="1">
        <f t="shared" si="10"/>
        <v>1234.555227285251</v>
      </c>
    </row>
    <row r="28" spans="1:29" x14ac:dyDescent="0.25">
      <c r="A28" s="1">
        <v>1.1419999999999999</v>
      </c>
      <c r="B28" s="3">
        <v>11.662000000000001</v>
      </c>
      <c r="D28" s="3">
        <v>23.061</v>
      </c>
      <c r="E28" s="1">
        <v>6.6020000000000003</v>
      </c>
      <c r="G28" s="3">
        <f t="shared" si="3"/>
        <v>1.1419999999999999</v>
      </c>
      <c r="H28" s="1">
        <f t="shared" si="4"/>
        <v>6.6020000000000003</v>
      </c>
      <c r="J28" s="3">
        <f t="shared" si="5"/>
        <v>56.602000000000004</v>
      </c>
      <c r="L28" s="1">
        <f t="shared" si="6"/>
        <v>50.000461607869184</v>
      </c>
      <c r="O28" s="1">
        <f t="shared" si="0"/>
        <v>-13.477610000000002</v>
      </c>
      <c r="P28" s="1">
        <f t="shared" si="7"/>
        <v>-25.155740000000009</v>
      </c>
      <c r="Q28" s="1">
        <f t="shared" si="1"/>
        <v>3.5995899999999992</v>
      </c>
      <c r="R28" s="1">
        <f t="shared" si="2"/>
        <v>-33.484960000000008</v>
      </c>
      <c r="T28" s="1">
        <f>MATCH(T19,X2:X89,-1)+1</f>
        <v>36</v>
      </c>
      <c r="V28" s="1">
        <f>INDEX(X2:X89,T28)</f>
        <v>-8.3096467333401272</v>
      </c>
      <c r="W28" s="1">
        <f>INDEX(Y2:Y89,T28)</f>
        <v>-38.077860910443881</v>
      </c>
      <c r="X28" s="1">
        <f t="shared" si="8"/>
        <v>3.739719684487433</v>
      </c>
      <c r="Y28" s="1">
        <f t="shared" si="9"/>
        <v>-37.482504705381729</v>
      </c>
      <c r="AA28" s="3">
        <v>-141.66</v>
      </c>
      <c r="AB28" s="3">
        <v>-54.38</v>
      </c>
      <c r="AC28" s="1">
        <f t="shared" si="10"/>
        <v>1111.9715949144877</v>
      </c>
    </row>
    <row r="29" spans="1:29" x14ac:dyDescent="0.25">
      <c r="A29" s="1">
        <v>0.63700000000000001</v>
      </c>
      <c r="B29" s="3">
        <v>11.653</v>
      </c>
      <c r="D29" s="3">
        <v>23.337</v>
      </c>
      <c r="E29" s="1">
        <v>6.2039999999999997</v>
      </c>
      <c r="G29" s="3">
        <f t="shared" si="3"/>
        <v>0.63700000000000001</v>
      </c>
      <c r="H29" s="1">
        <f t="shared" si="4"/>
        <v>6.2039999999999997</v>
      </c>
      <c r="J29" s="3">
        <f t="shared" si="5"/>
        <v>56.204000000000001</v>
      </c>
      <c r="L29" s="1">
        <f t="shared" si="6"/>
        <v>50.000816003341384</v>
      </c>
      <c r="O29" s="1">
        <f t="shared" si="0"/>
        <v>-14.62294</v>
      </c>
      <c r="P29" s="1">
        <f t="shared" si="7"/>
        <v>-24.90429</v>
      </c>
      <c r="Q29" s="1">
        <f t="shared" si="1"/>
        <v>2.306440000000002</v>
      </c>
      <c r="R29" s="1">
        <f t="shared" si="2"/>
        <v>-33.530290000000001</v>
      </c>
      <c r="X29" s="1">
        <f t="shared" si="8"/>
        <v>2.4720444223195592</v>
      </c>
      <c r="Y29" s="1">
        <f t="shared" si="9"/>
        <v>-37.526860426666872</v>
      </c>
      <c r="AA29" s="3">
        <v>-143.81</v>
      </c>
      <c r="AB29" s="3">
        <v>-52.57</v>
      </c>
      <c r="AC29" s="1">
        <f t="shared" si="10"/>
        <v>994.53431302002912</v>
      </c>
    </row>
    <row r="30" spans="1:29" x14ac:dyDescent="0.25">
      <c r="A30" s="1">
        <v>0.11799999999999999</v>
      </c>
      <c r="B30" s="3">
        <v>11.621</v>
      </c>
      <c r="D30" s="3">
        <v>23.591999999999999</v>
      </c>
      <c r="E30" s="1">
        <v>5.7690000000000001</v>
      </c>
      <c r="G30" s="3">
        <f t="shared" si="3"/>
        <v>0.11799999999999999</v>
      </c>
      <c r="H30" s="1">
        <f t="shared" si="4"/>
        <v>5.7690000000000001</v>
      </c>
      <c r="J30" s="3">
        <f t="shared" si="5"/>
        <v>55.768999999999998</v>
      </c>
      <c r="L30" s="1">
        <f t="shared" si="6"/>
        <v>50.000745794437904</v>
      </c>
      <c r="O30" s="1">
        <f t="shared" si="0"/>
        <v>-15.77758</v>
      </c>
      <c r="P30" s="1">
        <f t="shared" si="7"/>
        <v>-24.664359999999999</v>
      </c>
      <c r="Q30" s="1">
        <f t="shared" si="1"/>
        <v>0.99865999999999744</v>
      </c>
      <c r="R30" s="1">
        <f t="shared" si="2"/>
        <v>-33.584479999999999</v>
      </c>
      <c r="X30" s="1">
        <f t="shared" si="8"/>
        <v>1.1860000042758281</v>
      </c>
      <c r="Y30" s="1">
        <f t="shared" si="9"/>
        <v>-37.580090556948456</v>
      </c>
      <c r="AA30" s="3">
        <v>-146.44</v>
      </c>
      <c r="AB30" s="3">
        <v>-50.94</v>
      </c>
      <c r="AC30" s="1">
        <f t="shared" si="10"/>
        <v>894.38307683883136</v>
      </c>
    </row>
    <row r="31" spans="1:29" x14ac:dyDescent="0.25">
      <c r="A31" s="1">
        <v>0.41599999999999998</v>
      </c>
      <c r="B31" s="3">
        <v>11.567</v>
      </c>
      <c r="D31" s="3">
        <v>23.824999999999999</v>
      </c>
      <c r="E31" s="1">
        <v>5.298</v>
      </c>
      <c r="G31" s="3">
        <f>A31*(-1)</f>
        <v>-0.41599999999999998</v>
      </c>
      <c r="H31" s="1">
        <f t="shared" si="4"/>
        <v>5.298</v>
      </c>
      <c r="J31" s="3">
        <f t="shared" si="5"/>
        <v>55.298000000000002</v>
      </c>
      <c r="L31" s="1">
        <f t="shared" si="6"/>
        <v>50.000264419300827</v>
      </c>
      <c r="O31" s="1">
        <f t="shared" si="0"/>
        <v>-16.942530000000001</v>
      </c>
      <c r="P31" s="1">
        <f t="shared" si="7"/>
        <v>-24.434950000000001</v>
      </c>
      <c r="Q31" s="1">
        <f t="shared" si="1"/>
        <v>-0.32475000000000165</v>
      </c>
      <c r="R31" s="1">
        <f t="shared" si="2"/>
        <v>-33.646530000000006</v>
      </c>
      <c r="X31" s="1">
        <f t="shared" si="8"/>
        <v>-0.11803751420518077</v>
      </c>
      <c r="Y31" s="1">
        <f t="shared" si="9"/>
        <v>-37.641185172629619</v>
      </c>
      <c r="AA31" s="3">
        <v>-148.32</v>
      </c>
      <c r="AB31" s="3">
        <v>-48.95</v>
      </c>
      <c r="AC31" s="1">
        <f t="shared" si="10"/>
        <v>779.31634923111199</v>
      </c>
    </row>
    <row r="32" spans="1:29" x14ac:dyDescent="0.25">
      <c r="A32" s="1">
        <v>0.96199999999999997</v>
      </c>
      <c r="B32" s="3">
        <v>11.493</v>
      </c>
      <c r="D32" s="3">
        <v>24.038</v>
      </c>
      <c r="E32" s="1">
        <v>4.7949999999999999</v>
      </c>
      <c r="G32" s="3">
        <f t="shared" ref="G32:G90" si="11">A32*(-1)</f>
        <v>-0.96199999999999997</v>
      </c>
      <c r="H32" s="1">
        <f t="shared" si="4"/>
        <v>4.7949999999999999</v>
      </c>
      <c r="J32" s="3">
        <f t="shared" si="5"/>
        <v>54.795000000000002</v>
      </c>
      <c r="L32" s="1">
        <f t="shared" si="6"/>
        <v>50.000632036005307</v>
      </c>
      <c r="O32" s="1">
        <f t="shared" si="0"/>
        <v>-18.113880000000002</v>
      </c>
      <c r="P32" s="1">
        <f t="shared" si="7"/>
        <v>-24.215579999999996</v>
      </c>
      <c r="Q32" s="1">
        <f t="shared" si="1"/>
        <v>-1.6591200000000015</v>
      </c>
      <c r="R32" s="1">
        <f t="shared" si="2"/>
        <v>-33.715579999999996</v>
      </c>
      <c r="X32" s="1">
        <f t="shared" si="8"/>
        <v>-1.4460401826641864</v>
      </c>
      <c r="Y32" s="1">
        <f t="shared" si="9"/>
        <v>-37.709900591971071</v>
      </c>
      <c r="AA32" s="3">
        <v>-150.06</v>
      </c>
      <c r="AB32" s="3">
        <v>-46.89</v>
      </c>
      <c r="AC32" s="1">
        <f t="shared" si="10"/>
        <v>668.54504829045732</v>
      </c>
    </row>
    <row r="33" spans="1:29" x14ac:dyDescent="0.25">
      <c r="A33" s="1">
        <v>1.5209999999999999</v>
      </c>
      <c r="B33" s="3">
        <v>11.401999999999999</v>
      </c>
      <c r="D33" s="3">
        <v>24.231000000000002</v>
      </c>
      <c r="E33" s="1">
        <v>4.2610000000000001</v>
      </c>
      <c r="G33" s="3">
        <f t="shared" si="11"/>
        <v>-1.5209999999999999</v>
      </c>
      <c r="H33" s="1">
        <f t="shared" si="4"/>
        <v>4.2610000000000001</v>
      </c>
      <c r="J33" s="3">
        <f t="shared" si="5"/>
        <v>54.261000000000003</v>
      </c>
      <c r="L33" s="1">
        <f t="shared" si="6"/>
        <v>50.000593846473471</v>
      </c>
      <c r="O33" s="1">
        <f t="shared" si="0"/>
        <v>-19.29354</v>
      </c>
      <c r="P33" s="1">
        <f t="shared" si="7"/>
        <v>-24.001730000000009</v>
      </c>
      <c r="Q33" s="1">
        <f t="shared" si="1"/>
        <v>-3.0071200000000005</v>
      </c>
      <c r="R33" s="1">
        <f t="shared" si="2"/>
        <v>-33.787490000000005</v>
      </c>
      <c r="X33" s="1">
        <f t="shared" si="8"/>
        <v>-2.7893472461735551</v>
      </c>
      <c r="Y33" s="1">
        <f t="shared" si="9"/>
        <v>-37.781557479110852</v>
      </c>
      <c r="AA33" s="3">
        <v>-151.66999999999999</v>
      </c>
      <c r="AB33" s="3">
        <v>-44.76</v>
      </c>
      <c r="AC33" s="1">
        <f t="shared" si="10"/>
        <v>562.93437401686765</v>
      </c>
    </row>
    <row r="34" spans="1:29" x14ac:dyDescent="0.25">
      <c r="A34" s="1">
        <v>2.0920000000000001</v>
      </c>
      <c r="B34" s="3">
        <v>11.295</v>
      </c>
      <c r="D34" s="3">
        <v>24.404</v>
      </c>
      <c r="E34" s="1">
        <v>3.698</v>
      </c>
      <c r="G34" s="3">
        <f t="shared" si="11"/>
        <v>-2.0920000000000001</v>
      </c>
      <c r="H34" s="1">
        <f t="shared" si="4"/>
        <v>3.698</v>
      </c>
      <c r="J34" s="3">
        <f t="shared" si="5"/>
        <v>53.698</v>
      </c>
      <c r="L34" s="1">
        <f t="shared" si="6"/>
        <v>50.000524247251647</v>
      </c>
      <c r="O34" s="1">
        <f t="shared" si="0"/>
        <v>-20.479660000000003</v>
      </c>
      <c r="P34" s="1">
        <f t="shared" si="7"/>
        <v>-23.793130000000001</v>
      </c>
      <c r="Q34" s="1">
        <f t="shared" si="1"/>
        <v>-4.3665200000000013</v>
      </c>
      <c r="R34" s="1">
        <f t="shared" si="2"/>
        <v>-33.861609999999999</v>
      </c>
      <c r="X34" s="1">
        <f t="shared" si="8"/>
        <v>-4.1468781593928767</v>
      </c>
      <c r="Y34" s="1">
        <f t="shared" si="9"/>
        <v>-37.855575130275263</v>
      </c>
      <c r="AA34" s="3">
        <v>-153.15</v>
      </c>
      <c r="AB34" s="3">
        <v>-42.58</v>
      </c>
      <c r="AC34" s="1">
        <f t="shared" si="10"/>
        <v>464.24037593403909</v>
      </c>
    </row>
    <row r="35" spans="1:29" x14ac:dyDescent="0.25">
      <c r="A35" s="1">
        <v>2.6739999999999999</v>
      </c>
      <c r="B35" s="3">
        <v>11.173</v>
      </c>
      <c r="D35" s="3">
        <v>24.558</v>
      </c>
      <c r="E35" s="1">
        <v>3.1070000000000002</v>
      </c>
      <c r="G35" s="3">
        <f t="shared" si="11"/>
        <v>-2.6739999999999999</v>
      </c>
      <c r="H35" s="1">
        <f t="shared" si="4"/>
        <v>3.1070000000000002</v>
      </c>
      <c r="J35" s="3">
        <f t="shared" si="5"/>
        <v>53.106999999999999</v>
      </c>
      <c r="L35" s="1">
        <f t="shared" si="6"/>
        <v>50.000421798220863</v>
      </c>
      <c r="O35" s="1">
        <f t="shared" si="0"/>
        <v>-21.671240000000001</v>
      </c>
      <c r="P35" s="1">
        <f t="shared" si="7"/>
        <v>-23.58878</v>
      </c>
      <c r="Q35" s="1">
        <f t="shared" si="1"/>
        <v>-5.7363200000000028</v>
      </c>
      <c r="R35" s="1">
        <f t="shared" si="2"/>
        <v>-33.93694</v>
      </c>
      <c r="X35" s="1">
        <f t="shared" si="8"/>
        <v>-5.5233394853457307</v>
      </c>
      <c r="Y35" s="1">
        <f t="shared" si="9"/>
        <v>-37.931265888103972</v>
      </c>
      <c r="AA35" s="3">
        <v>-154.49</v>
      </c>
      <c r="AB35" s="3">
        <v>-40.340000000000003</v>
      </c>
      <c r="AC35" s="1">
        <f t="shared" si="10"/>
        <v>372.73082928012366</v>
      </c>
    </row>
    <row r="36" spans="1:29" x14ac:dyDescent="0.25">
      <c r="A36" s="1">
        <v>3.266</v>
      </c>
      <c r="B36" s="3">
        <v>11.039</v>
      </c>
      <c r="D36" s="3">
        <v>24.693999999999999</v>
      </c>
      <c r="E36" s="1">
        <v>2.4910000000000001</v>
      </c>
      <c r="G36" s="3">
        <f t="shared" si="11"/>
        <v>-3.266</v>
      </c>
      <c r="H36" s="1">
        <f t="shared" si="4"/>
        <v>2.4910000000000001</v>
      </c>
      <c r="J36" s="3">
        <f t="shared" si="5"/>
        <v>52.491</v>
      </c>
      <c r="L36" s="1">
        <f t="shared" si="6"/>
        <v>50.000299039105755</v>
      </c>
      <c r="O36" s="1">
        <f t="shared" si="0"/>
        <v>-22.867280000000001</v>
      </c>
      <c r="P36" s="1">
        <f t="shared" si="7"/>
        <v>-23.385679999999997</v>
      </c>
      <c r="Q36" s="1">
        <f t="shared" si="1"/>
        <v>-7.1155200000000018</v>
      </c>
      <c r="R36" s="1">
        <f t="shared" si="2"/>
        <v>-34.010480000000001</v>
      </c>
      <c r="X36" s="1">
        <f t="shared" si="8"/>
        <v>-6.9080739329561931</v>
      </c>
      <c r="Y36" s="1">
        <f t="shared" si="9"/>
        <v>-38.005097144266529</v>
      </c>
      <c r="AA36" s="3">
        <v>-155.71</v>
      </c>
      <c r="AB36" s="3">
        <v>-38.07</v>
      </c>
      <c r="AC36" s="1">
        <f t="shared" si="10"/>
        <v>290.23340834066437</v>
      </c>
    </row>
    <row r="37" spans="1:29" x14ac:dyDescent="0.25">
      <c r="A37" s="1">
        <v>3.8690000000000002</v>
      </c>
      <c r="B37" s="3">
        <v>10.893000000000001</v>
      </c>
      <c r="D37" s="3">
        <v>24.81</v>
      </c>
      <c r="E37" s="1">
        <v>1.851</v>
      </c>
      <c r="G37" s="3">
        <f t="shared" si="11"/>
        <v>-3.8690000000000002</v>
      </c>
      <c r="H37" s="1">
        <f t="shared" si="4"/>
        <v>1.851</v>
      </c>
      <c r="J37" s="3">
        <f t="shared" si="5"/>
        <v>51.850999999999999</v>
      </c>
      <c r="L37" s="1">
        <f t="shared" si="6"/>
        <v>50.000428048167748</v>
      </c>
      <c r="O37" s="1">
        <f t="shared" si="0"/>
        <v>-24.06793</v>
      </c>
      <c r="P37" s="1">
        <f t="shared" si="7"/>
        <v>-23.184559999999998</v>
      </c>
      <c r="Q37" s="1">
        <f t="shared" si="1"/>
        <v>-8.5038900000000019</v>
      </c>
      <c r="R37" s="1">
        <f t="shared" si="2"/>
        <v>-34.08258</v>
      </c>
      <c r="X37" s="1">
        <f t="shared" si="8"/>
        <v>-8.3096467333401272</v>
      </c>
      <c r="Y37" s="1">
        <f t="shared" si="9"/>
        <v>-38.077860910443881</v>
      </c>
      <c r="AA37" s="3">
        <v>-156.80000000000001</v>
      </c>
      <c r="AB37" s="3">
        <v>-35.75</v>
      </c>
      <c r="AC37" s="1">
        <f t="shared" si="10"/>
        <v>216.56766359196601</v>
      </c>
    </row>
    <row r="38" spans="1:29" x14ac:dyDescent="0.25">
      <c r="A38" s="1">
        <v>4.4809999999999999</v>
      </c>
      <c r="B38" s="3">
        <v>10.737</v>
      </c>
      <c r="D38" s="3">
        <v>24.908000000000001</v>
      </c>
      <c r="E38" s="1">
        <v>1.1879999999999999</v>
      </c>
      <c r="G38" s="3">
        <f t="shared" si="11"/>
        <v>-4.4809999999999999</v>
      </c>
      <c r="H38" s="1">
        <f t="shared" si="4"/>
        <v>1.1879999999999999</v>
      </c>
      <c r="J38" s="3">
        <f t="shared" si="5"/>
        <v>51.188000000000002</v>
      </c>
      <c r="L38" s="1">
        <f t="shared" si="6"/>
        <v>49.999967219989259</v>
      </c>
      <c r="O38" s="1">
        <f t="shared" si="0"/>
        <v>-25.271250000000006</v>
      </c>
      <c r="P38" s="1">
        <f t="shared" si="7"/>
        <v>-22.98263</v>
      </c>
      <c r="Q38" s="1">
        <f t="shared" si="1"/>
        <v>-9.8998700000000053</v>
      </c>
      <c r="R38" s="1">
        <f t="shared" si="2"/>
        <v>-34.150450000000006</v>
      </c>
      <c r="X38" s="1">
        <f t="shared" si="8"/>
        <v>-9.7159138984243825</v>
      </c>
      <c r="Y38" s="1">
        <f t="shared" si="9"/>
        <v>-38.146217780126008</v>
      </c>
      <c r="AA38" s="3">
        <v>-157.76</v>
      </c>
      <c r="AB38" s="3">
        <v>-33.409999999999997</v>
      </c>
      <c r="AC38" s="1">
        <f t="shared" si="10"/>
        <v>153.17126931957188</v>
      </c>
    </row>
    <row r="39" spans="1:29" s="2" customFormat="1" x14ac:dyDescent="0.25">
      <c r="A39" s="2">
        <v>5.1029999999999998</v>
      </c>
      <c r="B39" s="3">
        <v>10.571999999999999</v>
      </c>
      <c r="D39" s="3">
        <v>24.988</v>
      </c>
      <c r="E39" s="2">
        <v>0.505</v>
      </c>
      <c r="G39" s="3">
        <f t="shared" si="11"/>
        <v>-5.1029999999999998</v>
      </c>
      <c r="H39" s="2">
        <f t="shared" si="4"/>
        <v>0.505</v>
      </c>
      <c r="J39" s="3">
        <f t="shared" si="5"/>
        <v>50.505000000000003</v>
      </c>
      <c r="L39" s="2">
        <f t="shared" si="6"/>
        <v>50.001127687283223</v>
      </c>
      <c r="O39" s="1">
        <f t="shared" si="0"/>
        <v>-26.478910000000003</v>
      </c>
      <c r="P39" s="1">
        <f t="shared" si="7"/>
        <v>-22.780530000000009</v>
      </c>
      <c r="Q39" s="1">
        <f t="shared" si="1"/>
        <v>-11.30437</v>
      </c>
      <c r="R39" s="1">
        <f t="shared" si="2"/>
        <v>-34.21511000000001</v>
      </c>
      <c r="X39" s="1">
        <f t="shared" si="8"/>
        <v>-11.145262156191592</v>
      </c>
      <c r="Y39" s="1">
        <f t="shared" si="9"/>
        <v>-38.211944334074744</v>
      </c>
      <c r="AA39" s="3">
        <v>-158.59</v>
      </c>
      <c r="AB39" s="3">
        <v>-31.04</v>
      </c>
      <c r="AC39" s="1">
        <f t="shared" si="10"/>
        <v>100.1248007616344</v>
      </c>
    </row>
    <row r="40" spans="1:29" x14ac:dyDescent="0.25">
      <c r="A40" s="1">
        <v>5.734</v>
      </c>
      <c r="B40" s="3">
        <v>10.4</v>
      </c>
      <c r="D40" s="3">
        <v>25.048999999999999</v>
      </c>
      <c r="E40" s="1">
        <v>0.19900000000000001</v>
      </c>
      <c r="G40" s="3">
        <f t="shared" si="11"/>
        <v>-5.734</v>
      </c>
      <c r="H40" s="1">
        <f>E40*(-1)</f>
        <v>-0.19900000000000001</v>
      </c>
      <c r="J40" s="3">
        <f t="shared" si="5"/>
        <v>49.801000000000002</v>
      </c>
      <c r="L40" s="1">
        <f t="shared" si="6"/>
        <v>50.000318898983039</v>
      </c>
      <c r="O40" s="1">
        <f t="shared" si="0"/>
        <v>-27.688510000000001</v>
      </c>
      <c r="P40" s="1">
        <f t="shared" si="7"/>
        <v>-22.573770000000003</v>
      </c>
      <c r="Q40" s="1">
        <f t="shared" si="1"/>
        <v>-12.716129999999998</v>
      </c>
      <c r="R40" s="1">
        <f t="shared" si="2"/>
        <v>-34.27131</v>
      </c>
      <c r="X40" s="1">
        <f t="shared" si="8"/>
        <v>-12.573674480900412</v>
      </c>
      <c r="Y40" s="1">
        <f t="shared" si="9"/>
        <v>-38.26877249827038</v>
      </c>
      <c r="AA40" s="3">
        <v>-159.30000000000001</v>
      </c>
      <c r="AB40" s="3">
        <v>-28.65</v>
      </c>
      <c r="AC40" s="1">
        <f t="shared" si="10"/>
        <v>58.007082680001183</v>
      </c>
    </row>
    <row r="41" spans="1:29" x14ac:dyDescent="0.25">
      <c r="A41" s="1">
        <v>6.3739999999999997</v>
      </c>
      <c r="B41" s="3">
        <v>10.221</v>
      </c>
      <c r="D41" s="3">
        <v>25.091999999999999</v>
      </c>
      <c r="E41" s="1">
        <v>0.92100000000000004</v>
      </c>
      <c r="G41" s="3">
        <f t="shared" si="11"/>
        <v>-6.3739999999999997</v>
      </c>
      <c r="H41" s="1">
        <f t="shared" ref="H41:H90" si="12">E41*(-1)</f>
        <v>-0.92100000000000004</v>
      </c>
      <c r="J41" s="3">
        <f t="shared" si="5"/>
        <v>49.079000000000001</v>
      </c>
      <c r="L41" s="1">
        <f t="shared" si="6"/>
        <v>50.000533197157004</v>
      </c>
      <c r="O41" s="1">
        <f t="shared" si="0"/>
        <v>-28.900659999999998</v>
      </c>
      <c r="P41" s="1">
        <f t="shared" si="7"/>
        <v>-22.364780000000003</v>
      </c>
      <c r="Q41" s="1">
        <f t="shared" si="1"/>
        <v>-14.134619999999995</v>
      </c>
      <c r="R41" s="1">
        <f t="shared" si="2"/>
        <v>-34.321860000000001</v>
      </c>
      <c r="X41" s="1">
        <f t="shared" si="8"/>
        <v>-14.013720755683167</v>
      </c>
      <c r="Y41" s="1">
        <f t="shared" si="9"/>
        <v>-38.320032504122807</v>
      </c>
      <c r="AA41" s="3">
        <v>-159.88</v>
      </c>
      <c r="AB41" s="3">
        <v>-26.24</v>
      </c>
      <c r="AC41" s="1">
        <f t="shared" si="10"/>
        <v>27.104915074672295</v>
      </c>
    </row>
    <row r="42" spans="1:29" x14ac:dyDescent="0.25">
      <c r="A42" s="1">
        <v>7.0229999999999997</v>
      </c>
      <c r="B42" s="3">
        <v>10.036</v>
      </c>
      <c r="D42" s="3">
        <v>25.117000000000001</v>
      </c>
      <c r="E42" s="1">
        <v>1.661</v>
      </c>
      <c r="G42" s="3">
        <f t="shared" si="11"/>
        <v>-7.0229999999999997</v>
      </c>
      <c r="H42" s="1">
        <f t="shared" si="12"/>
        <v>-1.661</v>
      </c>
      <c r="J42" s="3">
        <f t="shared" si="5"/>
        <v>48.338999999999999</v>
      </c>
      <c r="L42" s="1">
        <f t="shared" si="6"/>
        <v>50.000994080118048</v>
      </c>
      <c r="O42" s="1">
        <f t="shared" si="0"/>
        <v>-30.11542</v>
      </c>
      <c r="P42" s="1">
        <f t="shared" si="7"/>
        <v>-22.151769999999999</v>
      </c>
      <c r="Q42" s="1">
        <f t="shared" si="1"/>
        <v>-15.560280000000002</v>
      </c>
      <c r="R42" s="1">
        <f t="shared" si="2"/>
        <v>-34.36497</v>
      </c>
      <c r="X42" s="1">
        <f t="shared" si="8"/>
        <v>-15.471394419905643</v>
      </c>
      <c r="Y42" s="1">
        <f t="shared" si="9"/>
        <v>-38.363982297261821</v>
      </c>
      <c r="AA42" s="3">
        <v>-160.34</v>
      </c>
      <c r="AB42" s="3">
        <v>-23.83</v>
      </c>
      <c r="AC42" s="1">
        <f t="shared" si="10"/>
        <v>7.8189474693434082</v>
      </c>
    </row>
    <row r="43" spans="1:29" x14ac:dyDescent="0.25">
      <c r="A43" s="1">
        <v>7.68</v>
      </c>
      <c r="B43" s="3">
        <v>9.8480000000000008</v>
      </c>
      <c r="D43" s="3">
        <v>25.123000000000001</v>
      </c>
      <c r="E43" s="1">
        <v>2.4159999999999999</v>
      </c>
      <c r="G43" s="3">
        <f t="shared" si="11"/>
        <v>-7.68</v>
      </c>
      <c r="H43" s="1">
        <f t="shared" si="12"/>
        <v>-2.4159999999999999</v>
      </c>
      <c r="J43" s="3">
        <f t="shared" si="5"/>
        <v>47.584000000000003</v>
      </c>
      <c r="L43" s="1">
        <f t="shared" si="6"/>
        <v>50.000425048193343</v>
      </c>
      <c r="O43" s="1">
        <f t="shared" si="0"/>
        <v>-31.330209999999997</v>
      </c>
      <c r="P43" s="1">
        <f t="shared" si="7"/>
        <v>-21.931620000000002</v>
      </c>
      <c r="Q43" s="1">
        <f t="shared" si="1"/>
        <v>-16.990529999999996</v>
      </c>
      <c r="R43" s="1">
        <f t="shared" si="2"/>
        <v>-34.39676</v>
      </c>
      <c r="X43" s="1">
        <f t="shared" si="8"/>
        <v>-16.924485032519275</v>
      </c>
      <c r="Y43" s="1">
        <f t="shared" si="9"/>
        <v>-38.396214720617607</v>
      </c>
      <c r="AA43" s="3">
        <v>-160.68</v>
      </c>
      <c r="AB43" s="3">
        <v>-21.41</v>
      </c>
      <c r="AC43" s="1">
        <f t="shared" si="10"/>
        <v>0.14155510216668601</v>
      </c>
    </row>
    <row r="44" spans="1:29" x14ac:dyDescent="0.25">
      <c r="A44" s="1">
        <v>8.3450000000000006</v>
      </c>
      <c r="B44" s="3">
        <v>9.6549999999999994</v>
      </c>
      <c r="D44" s="3">
        <v>25.111000000000001</v>
      </c>
      <c r="E44" s="1">
        <v>3.1869999999999998</v>
      </c>
      <c r="G44" s="3">
        <f t="shared" si="11"/>
        <v>-8.3450000000000006</v>
      </c>
      <c r="H44" s="1">
        <f t="shared" si="12"/>
        <v>-3.1869999999999998</v>
      </c>
      <c r="J44" s="3">
        <f t="shared" si="5"/>
        <v>46.813000000000002</v>
      </c>
      <c r="L44" s="1">
        <f t="shared" si="6"/>
        <v>50.000208999563199</v>
      </c>
      <c r="O44" s="1">
        <f t="shared" si="0"/>
        <v>-32.545760000000001</v>
      </c>
      <c r="P44" s="1">
        <f t="shared" si="7"/>
        <v>-21.707180000000005</v>
      </c>
      <c r="Q44" s="1">
        <f t="shared" si="1"/>
        <v>-18.425720000000005</v>
      </c>
      <c r="R44" s="1">
        <f t="shared" si="2"/>
        <v>-34.420460000000006</v>
      </c>
      <c r="X44" s="1">
        <f t="shared" si="8"/>
        <v>-18.389519751531573</v>
      </c>
      <c r="Y44" s="1">
        <f t="shared" si="9"/>
        <v>-38.420296189397121</v>
      </c>
      <c r="AA44" s="3">
        <v>-160.9</v>
      </c>
      <c r="AB44" s="3">
        <v>-19</v>
      </c>
      <c r="AC44" s="1">
        <f t="shared" si="10"/>
        <v>4.1361874968377919</v>
      </c>
    </row>
    <row r="45" spans="1:29" x14ac:dyDescent="0.25">
      <c r="A45" s="1">
        <v>9.0190000000000001</v>
      </c>
      <c r="B45" s="3">
        <v>9.4600000000000009</v>
      </c>
      <c r="D45" s="3">
        <v>25.081</v>
      </c>
      <c r="E45" s="1">
        <v>3.9710000000000001</v>
      </c>
      <c r="G45" s="3">
        <f t="shared" si="11"/>
        <v>-9.0190000000000001</v>
      </c>
      <c r="H45" s="1">
        <f t="shared" si="12"/>
        <v>-3.9710000000000001</v>
      </c>
      <c r="J45" s="3">
        <f t="shared" si="5"/>
        <v>46.028999999999996</v>
      </c>
      <c r="L45" s="1">
        <f t="shared" si="6"/>
        <v>50.001017599644911</v>
      </c>
      <c r="O45" s="1">
        <f t="shared" si="0"/>
        <v>-33.763860000000008</v>
      </c>
      <c r="P45" s="1">
        <f t="shared" si="7"/>
        <v>-21.475509999999996</v>
      </c>
      <c r="Q45" s="1">
        <f t="shared" si="1"/>
        <v>-19.867640000000009</v>
      </c>
      <c r="R45" s="1">
        <f t="shared" si="2"/>
        <v>-34.433509999999998</v>
      </c>
      <c r="X45" s="1">
        <f t="shared" si="8"/>
        <v>-19.870570300882726</v>
      </c>
      <c r="Y45" s="1">
        <f t="shared" si="9"/>
        <v>-38.433508926666946</v>
      </c>
      <c r="AA45" s="3">
        <v>-161</v>
      </c>
      <c r="AB45" s="3">
        <v>-16.59</v>
      </c>
      <c r="AC45" s="1">
        <f t="shared" si="10"/>
        <v>19.747019891508899</v>
      </c>
    </row>
    <row r="46" spans="1:29" x14ac:dyDescent="0.25">
      <c r="A46" s="1">
        <v>9.7010000000000005</v>
      </c>
      <c r="B46" s="3">
        <v>9.2639999999999993</v>
      </c>
      <c r="D46" s="3">
        <v>25.032</v>
      </c>
      <c r="E46" s="1">
        <v>4.7690000000000001</v>
      </c>
      <c r="G46" s="3">
        <f t="shared" si="11"/>
        <v>-9.7010000000000005</v>
      </c>
      <c r="H46" s="1">
        <f t="shared" si="12"/>
        <v>-4.7690000000000001</v>
      </c>
      <c r="J46" s="3">
        <f t="shared" si="5"/>
        <v>45.231000000000002</v>
      </c>
      <c r="L46" s="1">
        <f t="shared" si="6"/>
        <v>50.000063779959319</v>
      </c>
      <c r="O46" s="1">
        <f t="shared" si="0"/>
        <v>-34.982050000000001</v>
      </c>
      <c r="P46" s="1">
        <f t="shared" si="7"/>
        <v>-21.233910000000002</v>
      </c>
      <c r="Q46" s="1">
        <f t="shared" si="1"/>
        <v>-21.314590000000006</v>
      </c>
      <c r="R46" s="1">
        <f t="shared" si="2"/>
        <v>-34.432450000000003</v>
      </c>
      <c r="X46" s="1">
        <f t="shared" si="8"/>
        <v>-21.344977883910047</v>
      </c>
      <c r="Y46" s="1">
        <f t="shared" si="9"/>
        <v>-38.432334570398439</v>
      </c>
      <c r="AA46" s="3">
        <v>-161.01</v>
      </c>
      <c r="AB46" s="3">
        <v>-14.2</v>
      </c>
      <c r="AC46" s="1">
        <f t="shared" si="10"/>
        <v>46.70030180987569</v>
      </c>
    </row>
    <row r="47" spans="1:29" x14ac:dyDescent="0.25">
      <c r="A47" s="1">
        <v>10.39</v>
      </c>
      <c r="B47" s="3">
        <v>9.0660000000000007</v>
      </c>
      <c r="D47" s="3">
        <v>24.965</v>
      </c>
      <c r="E47" s="1">
        <v>5.5780000000000003</v>
      </c>
      <c r="G47" s="3">
        <f t="shared" si="11"/>
        <v>-10.39</v>
      </c>
      <c r="H47" s="1">
        <f t="shared" si="12"/>
        <v>-5.5780000000000003</v>
      </c>
      <c r="J47" s="3">
        <f t="shared" si="5"/>
        <v>44.421999999999997</v>
      </c>
      <c r="L47" s="1">
        <f t="shared" si="6"/>
        <v>50.000227609481939</v>
      </c>
      <c r="O47" s="1">
        <f t="shared" si="0"/>
        <v>-36.199090000000005</v>
      </c>
      <c r="P47" s="1">
        <f t="shared" si="7"/>
        <v>-20.986539999999994</v>
      </c>
      <c r="Q47" s="1">
        <f t="shared" si="1"/>
        <v>-22.763810000000007</v>
      </c>
      <c r="R47" s="1">
        <f t="shared" si="2"/>
        <v>-34.421439999999997</v>
      </c>
      <c r="X47" s="1">
        <f t="shared" si="8"/>
        <v>-22.828803651003632</v>
      </c>
      <c r="Y47" s="1">
        <f t="shared" si="9"/>
        <v>-38.420911943310664</v>
      </c>
      <c r="AA47" s="3">
        <v>-161.01</v>
      </c>
      <c r="AB47" s="3">
        <v>-11.83</v>
      </c>
      <c r="AC47" s="1">
        <f t="shared" si="10"/>
        <v>84.70923325193813</v>
      </c>
    </row>
    <row r="48" spans="1:29" x14ac:dyDescent="0.25">
      <c r="A48" s="1">
        <v>11.087999999999999</v>
      </c>
      <c r="B48" s="3">
        <v>8.8680000000000003</v>
      </c>
      <c r="D48" s="3">
        <v>24.88</v>
      </c>
      <c r="E48" s="1">
        <v>6.3979999999999997</v>
      </c>
      <c r="G48" s="3">
        <f t="shared" si="11"/>
        <v>-11.087999999999999</v>
      </c>
      <c r="H48" s="1">
        <f t="shared" si="12"/>
        <v>-6.3979999999999997</v>
      </c>
      <c r="J48" s="3">
        <f>H48+50</f>
        <v>43.602000000000004</v>
      </c>
      <c r="L48" s="1">
        <f t="shared" si="6"/>
        <v>50.001477778161721</v>
      </c>
      <c r="O48" s="1">
        <f t="shared" si="0"/>
        <v>-37.418679999999995</v>
      </c>
      <c r="P48" s="1">
        <f t="shared" si="7"/>
        <v>-20.729940000000003</v>
      </c>
      <c r="Q48" s="1">
        <f t="shared" si="1"/>
        <v>-24.219759999999997</v>
      </c>
      <c r="R48" s="1">
        <f t="shared" si="2"/>
        <v>-34.397779999999997</v>
      </c>
      <c r="X48" s="1">
        <f t="shared" si="8"/>
        <v>-24.32907743429238</v>
      </c>
      <c r="Y48" s="1">
        <f t="shared" si="9"/>
        <v>-38.39628593329055</v>
      </c>
      <c r="AA48" s="3">
        <v>-161.01</v>
      </c>
      <c r="AB48" s="3">
        <v>-9.5</v>
      </c>
      <c r="AC48" s="1">
        <f t="shared" si="10"/>
        <v>133.02766374139193</v>
      </c>
    </row>
    <row r="49" spans="1:29" x14ac:dyDescent="0.25">
      <c r="A49" s="1">
        <v>11.792999999999999</v>
      </c>
      <c r="B49" s="3">
        <v>8.6709999999999994</v>
      </c>
      <c r="D49" s="3">
        <v>24.774999999999999</v>
      </c>
      <c r="E49" s="1">
        <v>7.2290000000000001</v>
      </c>
      <c r="G49" s="3">
        <f t="shared" si="11"/>
        <v>-11.792999999999999</v>
      </c>
      <c r="H49" s="1">
        <f t="shared" si="12"/>
        <v>-7.2290000000000001</v>
      </c>
      <c r="J49" s="3">
        <f t="shared" si="5"/>
        <v>42.771000000000001</v>
      </c>
      <c r="L49" s="1">
        <f t="shared" si="6"/>
        <v>50.000286239180674</v>
      </c>
      <c r="O49" s="1">
        <f t="shared" si="0"/>
        <v>-38.635719999999999</v>
      </c>
      <c r="P49" s="1">
        <f t="shared" si="7"/>
        <v>-20.462080000000004</v>
      </c>
      <c r="Q49" s="1">
        <f t="shared" si="1"/>
        <v>-25.677719999999997</v>
      </c>
      <c r="R49" s="1">
        <f t="shared" si="2"/>
        <v>-34.357920000000007</v>
      </c>
      <c r="X49" s="1">
        <f t="shared" si="8"/>
        <v>-25.817435623686301</v>
      </c>
      <c r="Y49" s="1">
        <f t="shared" si="9"/>
        <v>-38.355479198373175</v>
      </c>
      <c r="AA49" s="3">
        <v>-161.01</v>
      </c>
      <c r="AB49" s="3">
        <v>-7.19</v>
      </c>
      <c r="AC49" s="1">
        <f t="shared" si="10"/>
        <v>191.64974375454139</v>
      </c>
    </row>
    <row r="50" spans="1:29" x14ac:dyDescent="0.25">
      <c r="A50" s="1">
        <v>12.505000000000001</v>
      </c>
      <c r="B50" s="3">
        <v>8.4740000000000002</v>
      </c>
      <c r="D50" s="3">
        <v>24.652000000000001</v>
      </c>
      <c r="E50" s="1">
        <v>8.0679999999999996</v>
      </c>
      <c r="G50" s="3">
        <f t="shared" si="11"/>
        <v>-12.505000000000001</v>
      </c>
      <c r="H50" s="1">
        <f t="shared" si="12"/>
        <v>-8.0679999999999996</v>
      </c>
      <c r="J50" s="3">
        <f t="shared" si="5"/>
        <v>41.932000000000002</v>
      </c>
      <c r="L50" s="1">
        <f t="shared" si="6"/>
        <v>50.000804123533854</v>
      </c>
      <c r="O50" s="1">
        <f t="shared" si="0"/>
        <v>-39.851550000000003</v>
      </c>
      <c r="P50" s="1">
        <f t="shared" si="7"/>
        <v>-20.187239999999999</v>
      </c>
      <c r="Q50" s="1">
        <f t="shared" si="1"/>
        <v>-27.137510000000006</v>
      </c>
      <c r="R50" s="1">
        <f t="shared" si="2"/>
        <v>-34.306899999999999</v>
      </c>
      <c r="X50" s="1">
        <f t="shared" si="8"/>
        <v>-27.322682244899397</v>
      </c>
      <c r="Y50" s="1">
        <f t="shared" si="9"/>
        <v>-38.302611606174665</v>
      </c>
      <c r="AA50" s="3">
        <v>-161.01</v>
      </c>
      <c r="AB50" s="3">
        <v>-4.91</v>
      </c>
      <c r="AC50" s="1">
        <f t="shared" si="10"/>
        <v>259.9756980532344</v>
      </c>
    </row>
    <row r="51" spans="1:29" x14ac:dyDescent="0.25">
      <c r="A51" s="1">
        <v>13.225</v>
      </c>
      <c r="B51" s="3">
        <v>8.2799999999999994</v>
      </c>
      <c r="D51" s="3">
        <v>24.510999999999999</v>
      </c>
      <c r="E51" s="1">
        <v>8.9160000000000004</v>
      </c>
      <c r="G51" s="3">
        <f t="shared" si="11"/>
        <v>-13.225</v>
      </c>
      <c r="H51" s="1">
        <f t="shared" si="12"/>
        <v>-8.9160000000000004</v>
      </c>
      <c r="J51" s="3">
        <f t="shared" si="5"/>
        <v>41.084000000000003</v>
      </c>
      <c r="L51" s="1">
        <f t="shared" si="6"/>
        <v>50.00108110831205</v>
      </c>
      <c r="O51" s="1">
        <f t="shared" si="0"/>
        <v>-41.068199999999997</v>
      </c>
      <c r="P51" s="1">
        <f t="shared" si="7"/>
        <v>-19.899320000000003</v>
      </c>
      <c r="Q51" s="1">
        <f t="shared" si="1"/>
        <v>-28.602679999999996</v>
      </c>
      <c r="R51" s="1">
        <f t="shared" si="2"/>
        <v>-34.239000000000004</v>
      </c>
      <c r="X51" s="1">
        <f t="shared" si="8"/>
        <v>-28.830150073963779</v>
      </c>
      <c r="Y51" s="1">
        <f t="shared" si="9"/>
        <v>-38.232526933106996</v>
      </c>
      <c r="AA51" s="3">
        <v>-161.01</v>
      </c>
      <c r="AB51" s="3">
        <v>-2.65</v>
      </c>
      <c r="AC51" s="1">
        <f t="shared" si="10"/>
        <v>337.96270187562317</v>
      </c>
    </row>
    <row r="52" spans="1:29" x14ac:dyDescent="0.25">
      <c r="A52" s="1">
        <v>13.952</v>
      </c>
      <c r="B52" s="3">
        <v>8.0879999999999992</v>
      </c>
      <c r="D52" s="3">
        <v>24.35</v>
      </c>
      <c r="E52" s="1">
        <v>9.7720000000000002</v>
      </c>
      <c r="G52" s="3">
        <f t="shared" si="11"/>
        <v>-13.952</v>
      </c>
      <c r="H52" s="1">
        <f t="shared" si="12"/>
        <v>-9.7720000000000002</v>
      </c>
      <c r="J52" s="3">
        <f t="shared" si="5"/>
        <v>40.228000000000002</v>
      </c>
      <c r="L52" s="1">
        <f t="shared" si="6"/>
        <v>50.000228039479978</v>
      </c>
      <c r="O52" s="1">
        <f t="shared" si="0"/>
        <v>-42.282180000000004</v>
      </c>
      <c r="P52" s="1">
        <f t="shared" si="7"/>
        <v>-19.600720000000003</v>
      </c>
      <c r="Q52" s="1">
        <f t="shared" si="1"/>
        <v>-30.068980000000003</v>
      </c>
      <c r="R52" s="1">
        <f t="shared" si="2"/>
        <v>-34.155480000000004</v>
      </c>
      <c r="X52" s="1">
        <f t="shared" si="8"/>
        <v>-30.335072256406303</v>
      </c>
      <c r="Y52" s="1">
        <f t="shared" si="9"/>
        <v>-38.146619550439276</v>
      </c>
      <c r="AA52" s="3">
        <v>-161.01</v>
      </c>
      <c r="AB52" s="3">
        <v>-0.41</v>
      </c>
      <c r="AC52" s="1">
        <f t="shared" si="10"/>
        <v>425.33955522170743</v>
      </c>
    </row>
    <row r="53" spans="1:29" x14ac:dyDescent="0.25">
      <c r="A53" s="1">
        <v>14.686999999999999</v>
      </c>
      <c r="B53" s="3">
        <v>7.899</v>
      </c>
      <c r="D53" s="3">
        <v>24.170999999999999</v>
      </c>
      <c r="E53" s="1">
        <v>10.634</v>
      </c>
      <c r="G53" s="3">
        <f t="shared" si="11"/>
        <v>-14.686999999999999</v>
      </c>
      <c r="H53" s="1">
        <f t="shared" si="12"/>
        <v>-10.634</v>
      </c>
      <c r="J53" s="3">
        <f t="shared" si="5"/>
        <v>39.366</v>
      </c>
      <c r="L53" s="1">
        <f t="shared" si="6"/>
        <v>50.00116251648555</v>
      </c>
      <c r="O53" s="1">
        <f t="shared" si="0"/>
        <v>-43.4968</v>
      </c>
      <c r="P53" s="1">
        <f t="shared" si="7"/>
        <v>-19.291409999999999</v>
      </c>
      <c r="Q53" s="1">
        <f t="shared" si="1"/>
        <v>-31.539339999999999</v>
      </c>
      <c r="R53" s="1">
        <f t="shared" si="2"/>
        <v>-34.057450000000003</v>
      </c>
      <c r="X53" s="1">
        <f t="shared" si="8"/>
        <v>-31.850055201083023</v>
      </c>
      <c r="Y53" s="1">
        <f t="shared" si="9"/>
        <v>-38.045363748291948</v>
      </c>
    </row>
    <row r="54" spans="1:29" x14ac:dyDescent="0.25">
      <c r="A54" s="1">
        <v>15.429</v>
      </c>
      <c r="B54" s="3">
        <v>7.7130000000000001</v>
      </c>
      <c r="D54" s="3">
        <v>23.972000000000001</v>
      </c>
      <c r="E54" s="1">
        <v>11.503</v>
      </c>
      <c r="G54" s="3">
        <f t="shared" si="11"/>
        <v>-15.429</v>
      </c>
      <c r="H54" s="1">
        <f t="shared" si="12"/>
        <v>-11.503</v>
      </c>
      <c r="J54" s="3">
        <f t="shared" si="5"/>
        <v>38.497</v>
      </c>
      <c r="L54" s="1">
        <f t="shared" si="6"/>
        <v>50.00093456126595</v>
      </c>
      <c r="O54" s="1">
        <f t="shared" si="0"/>
        <v>-44.708750000000002</v>
      </c>
      <c r="P54" s="1">
        <f t="shared" si="7"/>
        <v>-18.970420000000001</v>
      </c>
      <c r="Q54" s="1">
        <f t="shared" si="1"/>
        <v>-33.010830000000006</v>
      </c>
      <c r="R54" s="1">
        <f t="shared" si="2"/>
        <v>-33.942800000000005</v>
      </c>
      <c r="X54" s="1">
        <f t="shared" si="8"/>
        <v>-33.370221121469861</v>
      </c>
      <c r="Y54" s="1">
        <f t="shared" si="9"/>
        <v>-37.926622036914885</v>
      </c>
    </row>
    <row r="55" spans="1:29" x14ac:dyDescent="0.25">
      <c r="A55" s="1">
        <v>16.177</v>
      </c>
      <c r="B55" s="3">
        <v>7.532</v>
      </c>
      <c r="D55" s="3">
        <v>23.754999999999999</v>
      </c>
      <c r="E55" s="1">
        <v>12.377000000000001</v>
      </c>
      <c r="G55" s="3">
        <f t="shared" si="11"/>
        <v>-16.177</v>
      </c>
      <c r="H55" s="1">
        <f t="shared" si="12"/>
        <v>-12.377000000000001</v>
      </c>
      <c r="J55" s="3">
        <f t="shared" si="5"/>
        <v>37.622999999999998</v>
      </c>
      <c r="L55" s="1">
        <f t="shared" si="6"/>
        <v>50.000329048917266</v>
      </c>
      <c r="O55" s="1">
        <f t="shared" si="0"/>
        <v>-45.917820000000006</v>
      </c>
      <c r="P55" s="1">
        <f t="shared" si="7"/>
        <v>-18.635809999999999</v>
      </c>
      <c r="Q55" s="1">
        <f t="shared" si="1"/>
        <v>-34.483240000000002</v>
      </c>
      <c r="R55" s="1">
        <f t="shared" si="2"/>
        <v>-33.80997</v>
      </c>
      <c r="X55" s="1">
        <f t="shared" si="8"/>
        <v>-34.883887209698166</v>
      </c>
      <c r="Y55" s="1">
        <f t="shared" si="9"/>
        <v>-37.789854648248124</v>
      </c>
    </row>
    <row r="56" spans="1:29" x14ac:dyDescent="0.25">
      <c r="A56" s="1">
        <v>16.933</v>
      </c>
      <c r="B56" s="3">
        <v>7.3550000000000004</v>
      </c>
      <c r="D56" s="3">
        <v>23.518000000000001</v>
      </c>
      <c r="E56" s="1">
        <v>13.255000000000001</v>
      </c>
      <c r="G56" s="3">
        <f t="shared" si="11"/>
        <v>-16.933</v>
      </c>
      <c r="H56" s="1">
        <f t="shared" si="12"/>
        <v>-13.255000000000001</v>
      </c>
      <c r="J56" s="3">
        <f t="shared" si="5"/>
        <v>36.744999999999997</v>
      </c>
      <c r="L56" s="1">
        <f t="shared" si="6"/>
        <v>50.000555006919669</v>
      </c>
      <c r="O56" s="1">
        <f t="shared" si="0"/>
        <v>-47.125889999999998</v>
      </c>
      <c r="P56" s="1">
        <f t="shared" si="7"/>
        <v>-18.29016</v>
      </c>
      <c r="Q56" s="1">
        <f t="shared" si="1"/>
        <v>-35.957689999999999</v>
      </c>
      <c r="R56" s="1">
        <f t="shared" si="2"/>
        <v>-33.661540000000002</v>
      </c>
      <c r="X56" s="1">
        <f t="shared" si="8"/>
        <v>-36.40624722269623</v>
      </c>
      <c r="Y56" s="1">
        <f t="shared" si="9"/>
        <v>-37.636309983026322</v>
      </c>
    </row>
    <row r="57" spans="1:29" x14ac:dyDescent="0.25">
      <c r="A57" s="1">
        <v>17.696000000000002</v>
      </c>
      <c r="B57" s="3">
        <v>7.1829999999999998</v>
      </c>
      <c r="D57" s="3">
        <v>23.262</v>
      </c>
      <c r="E57" s="1">
        <v>14.138</v>
      </c>
      <c r="G57" s="3">
        <f t="shared" si="11"/>
        <v>-17.696000000000002</v>
      </c>
      <c r="H57" s="1">
        <f t="shared" si="12"/>
        <v>-14.138</v>
      </c>
      <c r="J57" s="3">
        <f t="shared" si="5"/>
        <v>35.862000000000002</v>
      </c>
      <c r="L57" s="1">
        <f t="shared" si="6"/>
        <v>50.000428048167748</v>
      </c>
      <c r="O57" s="1">
        <f t="shared" si="0"/>
        <v>-48.332080000000005</v>
      </c>
      <c r="P57" s="1">
        <f t="shared" si="7"/>
        <v>-17.930890000000002</v>
      </c>
      <c r="Q57" s="1">
        <f t="shared" si="1"/>
        <v>-37.434060000000002</v>
      </c>
      <c r="R57" s="1">
        <f t="shared" si="2"/>
        <v>-33.494929999999997</v>
      </c>
      <c r="X57" s="1">
        <f t="shared" si="8"/>
        <v>-37.926125010179796</v>
      </c>
      <c r="Y57" s="1">
        <f t="shared" si="9"/>
        <v>-37.464548624724138</v>
      </c>
    </row>
    <row r="58" spans="1:29" x14ac:dyDescent="0.25">
      <c r="A58" s="1">
        <v>18.465</v>
      </c>
      <c r="B58" s="3">
        <v>7.016</v>
      </c>
      <c r="D58" s="3">
        <v>22.986999999999998</v>
      </c>
      <c r="E58" s="1">
        <v>15.023</v>
      </c>
      <c r="G58" s="3">
        <f t="shared" si="11"/>
        <v>-18.465</v>
      </c>
      <c r="H58" s="1">
        <f t="shared" si="12"/>
        <v>-15.023</v>
      </c>
      <c r="J58" s="3">
        <f t="shared" si="5"/>
        <v>34.977000000000004</v>
      </c>
      <c r="L58" s="1">
        <f t="shared" si="6"/>
        <v>50.000858242634195</v>
      </c>
      <c r="O58" s="1">
        <f t="shared" si="0"/>
        <v>-49.534419999999997</v>
      </c>
      <c r="P58" s="1">
        <f t="shared" si="7"/>
        <v>-17.560310000000005</v>
      </c>
      <c r="Q58" s="1">
        <f t="shared" si="1"/>
        <v>-38.909239999999997</v>
      </c>
      <c r="R58" s="1">
        <f t="shared" si="2"/>
        <v>-33.312070000000006</v>
      </c>
      <c r="X58" s="1">
        <f t="shared" si="8"/>
        <v>-39.455872170477832</v>
      </c>
      <c r="Y58" s="1">
        <f t="shared" si="9"/>
        <v>-37.274543125485991</v>
      </c>
    </row>
    <row r="59" spans="1:29" x14ac:dyDescent="0.25">
      <c r="A59" s="1">
        <v>19.241</v>
      </c>
      <c r="B59" s="3">
        <v>6.8559999999999999</v>
      </c>
      <c r="D59" s="3">
        <v>22.693000000000001</v>
      </c>
      <c r="E59" s="1">
        <v>15.912000000000001</v>
      </c>
      <c r="G59" s="3">
        <f t="shared" si="11"/>
        <v>-19.241</v>
      </c>
      <c r="H59" s="1">
        <f t="shared" si="12"/>
        <v>-15.912000000000001</v>
      </c>
      <c r="J59" s="3">
        <f t="shared" si="5"/>
        <v>34.088000000000001</v>
      </c>
      <c r="L59" s="1">
        <f t="shared" si="6"/>
        <v>50.000421798220863</v>
      </c>
      <c r="O59" s="1">
        <f t="shared" si="0"/>
        <v>-50.734939999999995</v>
      </c>
      <c r="P59" s="1">
        <f t="shared" si="7"/>
        <v>-17.173320000000004</v>
      </c>
      <c r="Q59" s="1">
        <f t="shared" si="1"/>
        <v>-40.386780000000002</v>
      </c>
      <c r="R59" s="1">
        <f t="shared" si="2"/>
        <v>-33.108240000000002</v>
      </c>
      <c r="X59" s="1">
        <f t="shared" si="8"/>
        <v>-40.974255241758854</v>
      </c>
      <c r="Y59" s="1">
        <f t="shared" si="9"/>
        <v>-37.064863919495053</v>
      </c>
    </row>
    <row r="60" spans="1:29" x14ac:dyDescent="0.25">
      <c r="A60" s="1">
        <v>20.024000000000001</v>
      </c>
      <c r="B60" s="3">
        <v>6.7009999999999996</v>
      </c>
      <c r="D60" s="3">
        <v>22.379000000000001</v>
      </c>
      <c r="E60" s="1">
        <v>16.802</v>
      </c>
      <c r="G60" s="3">
        <f t="shared" si="11"/>
        <v>-20.024000000000001</v>
      </c>
      <c r="H60" s="1">
        <f t="shared" si="12"/>
        <v>-16.802</v>
      </c>
      <c r="J60" s="3">
        <f t="shared" si="5"/>
        <v>33.198</v>
      </c>
      <c r="L60" s="1">
        <f t="shared" si="6"/>
        <v>50.001054168887286</v>
      </c>
      <c r="O60" s="1">
        <f t="shared" si="0"/>
        <v>-51.932550000000006</v>
      </c>
      <c r="P60" s="1">
        <f t="shared" si="7"/>
        <v>-16.77581</v>
      </c>
      <c r="Q60" s="1">
        <f t="shared" si="1"/>
        <v>-41.863690000000005</v>
      </c>
      <c r="R60" s="1">
        <f t="shared" si="2"/>
        <v>-32.888950000000001</v>
      </c>
      <c r="X60" s="1">
        <f t="shared" si="8"/>
        <v>-42.507594364236915</v>
      </c>
      <c r="Y60" s="1">
        <f t="shared" si="9"/>
        <v>-36.83678322465839</v>
      </c>
    </row>
    <row r="61" spans="1:29" x14ac:dyDescent="0.25">
      <c r="A61" s="1">
        <v>20.812999999999999</v>
      </c>
      <c r="B61" s="3">
        <v>6.5540000000000003</v>
      </c>
      <c r="D61" s="3">
        <v>22.045999999999999</v>
      </c>
      <c r="E61" s="1">
        <v>17.693999999999999</v>
      </c>
      <c r="G61" s="3">
        <f t="shared" si="11"/>
        <v>-20.812999999999999</v>
      </c>
      <c r="H61" s="1">
        <f t="shared" si="12"/>
        <v>-17.693999999999999</v>
      </c>
      <c r="J61" s="3">
        <f t="shared" si="5"/>
        <v>32.305999999999997</v>
      </c>
      <c r="L61" s="1">
        <f t="shared" si="6"/>
        <v>50.000593846473457</v>
      </c>
      <c r="O61" s="1">
        <f t="shared" si="0"/>
        <v>-53.126489999999997</v>
      </c>
      <c r="P61" s="1">
        <f t="shared" si="7"/>
        <v>-16.361619999999998</v>
      </c>
      <c r="Q61" s="1">
        <f t="shared" si="1"/>
        <v>-43.340730000000001</v>
      </c>
      <c r="R61" s="1">
        <f t="shared" si="2"/>
        <v>-32.648039999999995</v>
      </c>
      <c r="X61" s="1">
        <f t="shared" si="8"/>
        <v>-44.027656930697056</v>
      </c>
      <c r="Y61" s="1">
        <f t="shared" si="9"/>
        <v>-36.588615007772731</v>
      </c>
    </row>
    <row r="62" spans="1:29" x14ac:dyDescent="0.25">
      <c r="A62" s="1">
        <v>21.609000000000002</v>
      </c>
      <c r="B62" s="3">
        <v>6.4130000000000003</v>
      </c>
      <c r="D62" s="3">
        <v>21.693000000000001</v>
      </c>
      <c r="E62" s="1">
        <v>18.585999999999999</v>
      </c>
      <c r="G62" s="3">
        <f t="shared" si="11"/>
        <v>-21.609000000000002</v>
      </c>
      <c r="H62" s="1">
        <f t="shared" si="12"/>
        <v>-18.585999999999999</v>
      </c>
      <c r="J62" s="3">
        <f t="shared" si="5"/>
        <v>31.414000000000001</v>
      </c>
      <c r="L62" s="1">
        <f t="shared" si="6"/>
        <v>50.001132037184924</v>
      </c>
      <c r="O62" s="1">
        <f t="shared" si="0"/>
        <v>-54.317520000000002</v>
      </c>
      <c r="P62" s="1">
        <f t="shared" si="7"/>
        <v>-15.935910000000002</v>
      </c>
      <c r="Q62" s="1">
        <f t="shared" si="1"/>
        <v>-44.817140000000009</v>
      </c>
      <c r="R62" s="1">
        <f t="shared" si="2"/>
        <v>-32.39067</v>
      </c>
      <c r="X62" s="1">
        <f t="shared" si="8"/>
        <v>-45.55797573728487</v>
      </c>
      <c r="Y62" s="1">
        <f t="shared" si="9"/>
        <v>-36.321466663573631</v>
      </c>
    </row>
    <row r="63" spans="1:29" x14ac:dyDescent="0.25">
      <c r="A63" s="1">
        <v>22.411000000000001</v>
      </c>
      <c r="B63" s="3">
        <v>6.28</v>
      </c>
      <c r="D63" s="3">
        <v>21.321000000000002</v>
      </c>
      <c r="E63" s="1">
        <v>19.478999999999999</v>
      </c>
      <c r="G63" s="3">
        <f t="shared" si="11"/>
        <v>-22.411000000000001</v>
      </c>
      <c r="H63" s="1">
        <f t="shared" si="12"/>
        <v>-19.478999999999999</v>
      </c>
      <c r="J63" s="3">
        <f t="shared" si="5"/>
        <v>30.521000000000001</v>
      </c>
      <c r="L63" s="1">
        <f t="shared" si="6"/>
        <v>50.001139037025951</v>
      </c>
      <c r="O63" s="1">
        <f t="shared" si="0"/>
        <v>-55.504819999999995</v>
      </c>
      <c r="P63" s="1">
        <f t="shared" si="7"/>
        <v>-15.494310000000002</v>
      </c>
      <c r="Q63" s="1">
        <f t="shared" si="1"/>
        <v>-46.293239999999997</v>
      </c>
      <c r="R63" s="1">
        <f t="shared" si="2"/>
        <v>-32.112470000000002</v>
      </c>
      <c r="X63" s="1">
        <f t="shared" si="8"/>
        <v>-47.085544032623858</v>
      </c>
      <c r="Y63" s="1">
        <f t="shared" si="9"/>
        <v>-36.033216653366928</v>
      </c>
    </row>
    <row r="64" spans="1:29" x14ac:dyDescent="0.25">
      <c r="A64" s="1">
        <v>23.219000000000001</v>
      </c>
      <c r="B64" s="3">
        <v>6.1550000000000002</v>
      </c>
      <c r="D64" s="3">
        <v>20.928999999999998</v>
      </c>
      <c r="E64" s="1">
        <v>20.370999999999999</v>
      </c>
      <c r="G64" s="3">
        <f t="shared" si="11"/>
        <v>-23.219000000000001</v>
      </c>
      <c r="H64" s="1">
        <f t="shared" si="12"/>
        <v>-20.370999999999999</v>
      </c>
      <c r="J64" s="3">
        <f t="shared" si="5"/>
        <v>29.629000000000001</v>
      </c>
      <c r="L64" s="1">
        <f t="shared" si="6"/>
        <v>50.000745794437904</v>
      </c>
      <c r="O64" s="1">
        <f t="shared" si="0"/>
        <v>-56.687480000000001</v>
      </c>
      <c r="P64" s="1">
        <f t="shared" si="7"/>
        <v>-15.03834</v>
      </c>
      <c r="Q64" s="1">
        <f t="shared" si="1"/>
        <v>-47.767359999999996</v>
      </c>
      <c r="R64" s="1">
        <f t="shared" si="2"/>
        <v>-31.814579999999999</v>
      </c>
      <c r="X64" s="1">
        <f t="shared" si="8"/>
        <v>-48.60876824766229</v>
      </c>
      <c r="Y64" s="1">
        <f t="shared" si="9"/>
        <v>-35.725082801528963</v>
      </c>
    </row>
    <row r="65" spans="1:25" x14ac:dyDescent="0.25">
      <c r="A65" s="1">
        <v>24.033999999999999</v>
      </c>
      <c r="B65" s="3">
        <v>6.0380000000000003</v>
      </c>
      <c r="D65" s="3">
        <v>20.516999999999999</v>
      </c>
      <c r="E65" s="1">
        <v>21.262</v>
      </c>
      <c r="G65" s="3">
        <f t="shared" si="11"/>
        <v>-24.033999999999999</v>
      </c>
      <c r="H65" s="1">
        <f t="shared" si="12"/>
        <v>-21.262</v>
      </c>
      <c r="J65" s="3">
        <f t="shared" si="5"/>
        <v>28.738</v>
      </c>
      <c r="L65" s="1">
        <f t="shared" si="6"/>
        <v>50.000816003341384</v>
      </c>
      <c r="O65" s="1">
        <f t="shared" si="0"/>
        <v>-57.867289999999997</v>
      </c>
      <c r="P65" s="1">
        <f t="shared" si="7"/>
        <v>-14.568059999999999</v>
      </c>
      <c r="Q65" s="1">
        <f t="shared" si="1"/>
        <v>-49.241289999999999</v>
      </c>
      <c r="R65" s="1">
        <f t="shared" si="2"/>
        <v>-31.497440000000001</v>
      </c>
      <c r="X65" s="1">
        <f t="shared" si="8"/>
        <v>-50.131994614325848</v>
      </c>
      <c r="Y65" s="1">
        <f t="shared" si="9"/>
        <v>-35.397009885258967</v>
      </c>
    </row>
    <row r="66" spans="1:25" x14ac:dyDescent="0.25">
      <c r="A66" s="1">
        <v>24.855</v>
      </c>
      <c r="B66" s="3">
        <v>5.9290000000000003</v>
      </c>
      <c r="D66" s="3">
        <v>20.085999999999999</v>
      </c>
      <c r="E66" s="1">
        <v>22.152000000000001</v>
      </c>
      <c r="G66" s="3">
        <f t="shared" si="11"/>
        <v>-24.855</v>
      </c>
      <c r="H66" s="1">
        <f t="shared" si="12"/>
        <v>-22.152000000000001</v>
      </c>
      <c r="J66" s="3">
        <f t="shared" si="5"/>
        <v>27.847999999999999</v>
      </c>
      <c r="L66" s="1">
        <f t="shared" si="6"/>
        <v>50.001360401493081</v>
      </c>
      <c r="O66" s="1">
        <f t="shared" ref="O66:O90" si="13">G66+$N$15*(J66-B66)+$N$17*(G66-D66)</f>
        <v>-59.04325</v>
      </c>
      <c r="P66" s="1">
        <f t="shared" si="7"/>
        <v>-14.083469999999998</v>
      </c>
      <c r="Q66" s="1">
        <f t="shared" ref="Q66:Q90" si="14">G66+$N$20*(J66-B66)+$N$22*(G66-D66)</f>
        <v>-50.714030000000008</v>
      </c>
      <c r="R66" s="1">
        <f t="shared" ref="R66:R90" si="15">B66+$N$20*(G66-D66)+$N$22*(B66-J66)</f>
        <v>-31.161050000000003</v>
      </c>
      <c r="X66" s="1">
        <f t="shared" si="8"/>
        <v>-51.657630004964112</v>
      </c>
      <c r="Y66" s="1">
        <f t="shared" si="9"/>
        <v>-35.048159341224114</v>
      </c>
    </row>
    <row r="67" spans="1:25" x14ac:dyDescent="0.25">
      <c r="A67" s="1">
        <v>25.681999999999999</v>
      </c>
      <c r="B67" s="3">
        <v>5.8289999999999997</v>
      </c>
      <c r="D67" s="3">
        <v>19.634</v>
      </c>
      <c r="E67" s="1">
        <v>23.039000000000001</v>
      </c>
      <c r="G67" s="3">
        <f t="shared" si="11"/>
        <v>-25.681999999999999</v>
      </c>
      <c r="H67" s="1">
        <f t="shared" si="12"/>
        <v>-23.039000000000001</v>
      </c>
      <c r="J67" s="3">
        <f t="shared" ref="J67:J73" si="16">H67+50</f>
        <v>26.960999999999999</v>
      </c>
      <c r="L67" s="1">
        <f t="shared" ref="L67:L90" si="17">((G67-D67)^2+(B67-J67)^2)^0.5</f>
        <v>50.001012789742575</v>
      </c>
      <c r="O67" s="1">
        <f t="shared" si="13"/>
        <v>-60.213720000000002</v>
      </c>
      <c r="P67" s="1">
        <f t="shared" ref="P67:P90" si="18">B67+$N$15*(G67-D67)+$N$17*(B67-J67)</f>
        <v>-13.584239999999999</v>
      </c>
      <c r="Q67" s="1">
        <f t="shared" si="14"/>
        <v>-52.18356</v>
      </c>
      <c r="R67" s="1">
        <f t="shared" si="15"/>
        <v>-30.804320000000001</v>
      </c>
      <c r="X67" s="1">
        <f t="shared" ref="X67:X89" si="19">Q67+(R67-R68)*$N$25/((R68-R67)^2+(Q68-Q67)^2)^0.5</f>
        <v>-53.182404508476608</v>
      </c>
      <c r="Y67" s="1">
        <f t="shared" ref="Y67:Y89" si="20">R67+(Q68-Q67)*$N$25/((R68-R67)^2+(Q68-Q67)^2)^0.5</f>
        <v>-34.677601508990293</v>
      </c>
    </row>
    <row r="68" spans="1:25" x14ac:dyDescent="0.25">
      <c r="A68" s="1">
        <v>26.515000000000001</v>
      </c>
      <c r="B68" s="3">
        <v>5.7389999999999999</v>
      </c>
      <c r="D68" s="3">
        <v>19.163</v>
      </c>
      <c r="E68" s="1">
        <v>23.923999999999999</v>
      </c>
      <c r="G68" s="3">
        <f t="shared" si="11"/>
        <v>-26.515000000000001</v>
      </c>
      <c r="H68" s="1">
        <f t="shared" si="12"/>
        <v>-23.923999999999999</v>
      </c>
      <c r="J68" s="3">
        <f t="shared" si="16"/>
        <v>26.076000000000001</v>
      </c>
      <c r="L68" s="1">
        <f t="shared" si="17"/>
        <v>50.000732524634074</v>
      </c>
      <c r="O68" s="1">
        <f t="shared" si="13"/>
        <v>-61.380399999999995</v>
      </c>
      <c r="P68" s="1">
        <f t="shared" si="18"/>
        <v>-13.067910000000001</v>
      </c>
      <c r="Q68" s="1">
        <f t="shared" si="14"/>
        <v>-53.652339999999995</v>
      </c>
      <c r="R68" s="1">
        <f t="shared" si="15"/>
        <v>-30.425549999999998</v>
      </c>
      <c r="X68" s="1">
        <f t="shared" si="19"/>
        <v>-54.696011274842931</v>
      </c>
      <c r="Y68" s="1">
        <f t="shared" si="20"/>
        <v>-34.286994065381201</v>
      </c>
    </row>
    <row r="69" spans="1:25" x14ac:dyDescent="0.25">
      <c r="A69" s="1">
        <v>27.353999999999999</v>
      </c>
      <c r="B69" s="3">
        <v>5.657</v>
      </c>
      <c r="D69" s="3">
        <v>18.672000000000001</v>
      </c>
      <c r="E69" s="1">
        <v>24.805</v>
      </c>
      <c r="G69" s="3">
        <f t="shared" si="11"/>
        <v>-27.353999999999999</v>
      </c>
      <c r="H69" s="1">
        <f t="shared" si="12"/>
        <v>-24.805</v>
      </c>
      <c r="J69" s="3">
        <f t="shared" si="16"/>
        <v>25.195</v>
      </c>
      <c r="L69" s="1">
        <f t="shared" si="17"/>
        <v>50.00126118409414</v>
      </c>
      <c r="O69" s="1">
        <f t="shared" si="13"/>
        <v>-62.542259999999999</v>
      </c>
      <c r="P69" s="1">
        <f t="shared" si="18"/>
        <v>-12.539580000000001</v>
      </c>
      <c r="Q69" s="1">
        <f t="shared" si="14"/>
        <v>-55.117820000000002</v>
      </c>
      <c r="R69" s="1">
        <f t="shared" si="15"/>
        <v>-30.02946</v>
      </c>
      <c r="X69" s="1">
        <f t="shared" si="19"/>
        <v>-56.219864491083321</v>
      </c>
      <c r="Y69" s="1">
        <f t="shared" si="20"/>
        <v>-33.874651534848809</v>
      </c>
    </row>
    <row r="70" spans="1:25" x14ac:dyDescent="0.25">
      <c r="A70" s="1">
        <v>28.199000000000002</v>
      </c>
      <c r="B70" s="3">
        <v>5.5860000000000003</v>
      </c>
      <c r="D70" s="3">
        <v>18.161000000000001</v>
      </c>
      <c r="E70" s="1">
        <v>25.683</v>
      </c>
      <c r="G70" s="3">
        <f t="shared" si="11"/>
        <v>-28.199000000000002</v>
      </c>
      <c r="H70" s="1">
        <f t="shared" si="12"/>
        <v>-25.683</v>
      </c>
      <c r="J70" s="3">
        <f t="shared" si="16"/>
        <v>24.317</v>
      </c>
      <c r="L70" s="1">
        <f t="shared" si="17"/>
        <v>50.000999600008001</v>
      </c>
      <c r="O70" s="1">
        <f t="shared" si="13"/>
        <v>-63.699539999999999</v>
      </c>
      <c r="P70" s="1">
        <f t="shared" si="18"/>
        <v>-11.993090000000002</v>
      </c>
      <c r="Q70" s="1">
        <f t="shared" si="14"/>
        <v>-56.581760000000003</v>
      </c>
      <c r="R70" s="1">
        <f t="shared" si="15"/>
        <v>-29.60989</v>
      </c>
      <c r="X70" s="1">
        <f t="shared" si="19"/>
        <v>-57.734361097690112</v>
      </c>
      <c r="Y70" s="1">
        <f t="shared" si="20"/>
        <v>-33.44023080854479</v>
      </c>
    </row>
    <row r="71" spans="1:25" x14ac:dyDescent="0.25">
      <c r="A71" s="1">
        <v>29.048999999999999</v>
      </c>
      <c r="B71" s="3">
        <v>5.524</v>
      </c>
      <c r="D71" s="3">
        <v>17.63</v>
      </c>
      <c r="E71" s="1">
        <v>26.556999999999999</v>
      </c>
      <c r="G71" s="3">
        <f t="shared" si="11"/>
        <v>-29.048999999999999</v>
      </c>
      <c r="H71" s="1">
        <f t="shared" si="12"/>
        <v>-26.556999999999999</v>
      </c>
      <c r="J71" s="3">
        <f t="shared" si="16"/>
        <v>23.443000000000001</v>
      </c>
      <c r="L71" s="1">
        <f t="shared" si="17"/>
        <v>50.000196019615764</v>
      </c>
      <c r="O71" s="1">
        <f t="shared" si="13"/>
        <v>-64.850269999999995</v>
      </c>
      <c r="P71" s="1">
        <f t="shared" si="18"/>
        <v>-11.43275</v>
      </c>
      <c r="Q71" s="1">
        <f t="shared" si="14"/>
        <v>-58.041049999999998</v>
      </c>
      <c r="R71" s="1">
        <f t="shared" si="15"/>
        <v>-29.170769999999997</v>
      </c>
      <c r="X71" s="1">
        <f t="shared" si="19"/>
        <v>-59.241528657351019</v>
      </c>
      <c r="Y71" s="1">
        <f t="shared" si="20"/>
        <v>-32.986376241902413</v>
      </c>
    </row>
    <row r="72" spans="1:25" x14ac:dyDescent="0.25">
      <c r="A72" s="1">
        <v>29.905999999999999</v>
      </c>
      <c r="B72" s="3">
        <v>5.4720000000000004</v>
      </c>
      <c r="D72" s="3">
        <v>17.079000000000001</v>
      </c>
      <c r="E72" s="1">
        <v>27.425999999999998</v>
      </c>
      <c r="G72" s="3">
        <f t="shared" si="11"/>
        <v>-29.905999999999999</v>
      </c>
      <c r="H72" s="1">
        <f t="shared" si="12"/>
        <v>-27.425999999999998</v>
      </c>
      <c r="J72" s="3">
        <f t="shared" si="16"/>
        <v>22.574000000000002</v>
      </c>
      <c r="L72" s="1">
        <f t="shared" si="17"/>
        <v>50.000686285290122</v>
      </c>
      <c r="O72" s="1">
        <f t="shared" si="13"/>
        <v>-65.99803</v>
      </c>
      <c r="P72" s="1">
        <f t="shared" si="18"/>
        <v>-10.85768</v>
      </c>
      <c r="Q72" s="1">
        <f t="shared" si="14"/>
        <v>-59.499269999999996</v>
      </c>
      <c r="R72" s="1">
        <f t="shared" si="15"/>
        <v>-28.711980000000001</v>
      </c>
      <c r="X72" s="1">
        <f t="shared" si="19"/>
        <v>-60.75191167432758</v>
      </c>
      <c r="Y72" s="1">
        <f t="shared" si="20"/>
        <v>-32.51078097343067</v>
      </c>
    </row>
    <row r="73" spans="1:25" x14ac:dyDescent="0.25">
      <c r="A73" s="1">
        <v>30.768999999999998</v>
      </c>
      <c r="B73" s="3">
        <v>5.431</v>
      </c>
      <c r="D73" s="3">
        <v>16.507999999999999</v>
      </c>
      <c r="E73" s="1">
        <v>28.289000000000001</v>
      </c>
      <c r="G73" s="3">
        <f t="shared" si="11"/>
        <v>-30.768999999999998</v>
      </c>
      <c r="H73" s="1">
        <f t="shared" si="12"/>
        <v>-28.289000000000001</v>
      </c>
      <c r="J73" s="3">
        <f t="shared" si="16"/>
        <v>21.710999999999999</v>
      </c>
      <c r="L73" s="1">
        <f t="shared" si="17"/>
        <v>50.001531266552227</v>
      </c>
      <c r="O73" s="1">
        <f t="shared" si="13"/>
        <v>-67.141030000000001</v>
      </c>
      <c r="P73" s="1">
        <f t="shared" si="18"/>
        <v>-10.266819999999999</v>
      </c>
      <c r="Q73" s="1">
        <f t="shared" si="14"/>
        <v>-60.954629999999995</v>
      </c>
      <c r="R73" s="1">
        <f t="shared" si="15"/>
        <v>-28.232079999999996</v>
      </c>
      <c r="X73" s="1">
        <f t="shared" si="19"/>
        <v>-62.262883480619927</v>
      </c>
      <c r="Y73" s="1">
        <f t="shared" si="20"/>
        <v>-32.012089633644578</v>
      </c>
    </row>
    <row r="74" spans="1:25" x14ac:dyDescent="0.25">
      <c r="A74" s="1">
        <v>31.637</v>
      </c>
      <c r="B74" s="3">
        <v>5.4009999999999998</v>
      </c>
      <c r="D74" s="3">
        <v>15.917</v>
      </c>
      <c r="E74" s="1">
        <v>29.146999999999998</v>
      </c>
      <c r="G74" s="3">
        <f t="shared" si="11"/>
        <v>-31.637</v>
      </c>
      <c r="H74" s="1">
        <f t="shared" si="12"/>
        <v>-29.146999999999998</v>
      </c>
      <c r="J74" s="3">
        <f>H74+50</f>
        <v>20.853000000000002</v>
      </c>
      <c r="L74" s="1">
        <f t="shared" si="17"/>
        <v>50.001472178326914</v>
      </c>
      <c r="O74" s="1">
        <f t="shared" si="13"/>
        <v>-68.277540000000002</v>
      </c>
      <c r="P74" s="1">
        <f t="shared" si="18"/>
        <v>-9.659320000000001</v>
      </c>
      <c r="Q74" s="1">
        <f t="shared" si="14"/>
        <v>-62.405780000000007</v>
      </c>
      <c r="R74" s="1">
        <f t="shared" si="15"/>
        <v>-27.729840000000003</v>
      </c>
      <c r="X74" s="1">
        <f t="shared" si="19"/>
        <v>-63.765393970342778</v>
      </c>
      <c r="Y74" s="1">
        <f t="shared" si="20"/>
        <v>-31.491681284749902</v>
      </c>
    </row>
    <row r="75" spans="1:25" x14ac:dyDescent="0.25">
      <c r="A75" s="1">
        <v>32.511000000000003</v>
      </c>
      <c r="B75" s="3">
        <v>5.3819999999999997</v>
      </c>
      <c r="D75" s="3">
        <v>15.305</v>
      </c>
      <c r="E75" s="1">
        <v>29.998000000000001</v>
      </c>
      <c r="G75" s="3">
        <f t="shared" si="11"/>
        <v>-32.511000000000003</v>
      </c>
      <c r="H75" s="1">
        <f t="shared" si="12"/>
        <v>-29.998000000000001</v>
      </c>
      <c r="J75" s="3">
        <f t="shared" ref="J75:J90" si="21">H75+50</f>
        <v>20.001999999999999</v>
      </c>
      <c r="L75" s="1">
        <f t="shared" si="17"/>
        <v>50.001142546945864</v>
      </c>
      <c r="O75" s="1">
        <f t="shared" si="13"/>
        <v>-69.408440000000013</v>
      </c>
      <c r="P75" s="1">
        <f t="shared" si="18"/>
        <v>-9.0367599999999992</v>
      </c>
      <c r="Q75" s="1">
        <f t="shared" si="14"/>
        <v>-63.852840000000008</v>
      </c>
      <c r="R75" s="1">
        <f t="shared" si="15"/>
        <v>-27.20684</v>
      </c>
      <c r="X75" s="1">
        <f t="shared" si="19"/>
        <v>-65.263092406776877</v>
      </c>
      <c r="Y75" s="1">
        <f t="shared" si="20"/>
        <v>-30.94999216751604</v>
      </c>
    </row>
    <row r="76" spans="1:25" x14ac:dyDescent="0.25">
      <c r="A76" s="1">
        <v>33.390999999999998</v>
      </c>
      <c r="B76" s="3">
        <v>5.3739999999999997</v>
      </c>
      <c r="D76" s="3">
        <v>14.673</v>
      </c>
      <c r="E76" s="1">
        <v>30.843</v>
      </c>
      <c r="G76" s="3">
        <f t="shared" si="11"/>
        <v>-33.390999999999998</v>
      </c>
      <c r="H76" s="1">
        <f t="shared" si="12"/>
        <v>-30.843</v>
      </c>
      <c r="J76" s="3">
        <f t="shared" si="21"/>
        <v>19.157</v>
      </c>
      <c r="L76" s="1">
        <f t="shared" si="17"/>
        <v>50.001191835795275</v>
      </c>
      <c r="O76" s="1">
        <f t="shared" si="13"/>
        <v>-70.534580000000005</v>
      </c>
      <c r="P76" s="1">
        <f t="shared" si="18"/>
        <v>-8.3984100000000019</v>
      </c>
      <c r="Q76" s="1">
        <f t="shared" si="14"/>
        <v>-65.297039999999996</v>
      </c>
      <c r="R76" s="1">
        <f t="shared" si="15"/>
        <v>-26.662730000000003</v>
      </c>
      <c r="X76" s="1">
        <f t="shared" si="19"/>
        <v>-66.760781858154019</v>
      </c>
      <c r="Y76" s="1">
        <f t="shared" si="20"/>
        <v>-30.385290915913647</v>
      </c>
    </row>
    <row r="77" spans="1:25" x14ac:dyDescent="0.25">
      <c r="A77" s="1">
        <v>34.276000000000003</v>
      </c>
      <c r="B77" s="3">
        <v>5.3780000000000001</v>
      </c>
      <c r="D77" s="3">
        <v>14.021000000000001</v>
      </c>
      <c r="E77" s="1">
        <v>31.68</v>
      </c>
      <c r="G77" s="3">
        <f t="shared" si="11"/>
        <v>-34.276000000000003</v>
      </c>
      <c r="H77" s="1">
        <f t="shared" si="12"/>
        <v>-31.68</v>
      </c>
      <c r="J77" s="3">
        <f t="shared" si="21"/>
        <v>18.32</v>
      </c>
      <c r="L77" s="1">
        <f t="shared" si="17"/>
        <v>50.000955720865974</v>
      </c>
      <c r="O77" s="1">
        <f t="shared" si="13"/>
        <v>-71.654110000000003</v>
      </c>
      <c r="P77" s="1">
        <f t="shared" si="18"/>
        <v>-7.7440000000000007</v>
      </c>
      <c r="Q77" s="1">
        <f t="shared" si="14"/>
        <v>-66.736150000000009</v>
      </c>
      <c r="R77" s="1">
        <f t="shared" si="15"/>
        <v>-26.096860000000003</v>
      </c>
      <c r="X77" s="1">
        <f t="shared" si="19"/>
        <v>-68.247156719866524</v>
      </c>
      <c r="Y77" s="1">
        <f t="shared" si="20"/>
        <v>-29.800487774563514</v>
      </c>
    </row>
    <row r="78" spans="1:25" x14ac:dyDescent="0.25">
      <c r="A78" s="1">
        <v>35.167999999999999</v>
      </c>
      <c r="B78" s="3">
        <v>5.3929999999999998</v>
      </c>
      <c r="D78" s="3">
        <v>13.348000000000001</v>
      </c>
      <c r="E78" s="1">
        <v>32.51</v>
      </c>
      <c r="G78" s="3">
        <f t="shared" si="11"/>
        <v>-35.167999999999999</v>
      </c>
      <c r="H78" s="1">
        <f t="shared" si="12"/>
        <v>-32.51</v>
      </c>
      <c r="J78" s="3">
        <f t="shared" si="21"/>
        <v>17.490000000000002</v>
      </c>
      <c r="L78" s="1">
        <f t="shared" si="17"/>
        <v>50.001396630494234</v>
      </c>
      <c r="O78" s="1">
        <f t="shared" si="13"/>
        <v>-72.76982000000001</v>
      </c>
      <c r="P78" s="1">
        <f t="shared" si="18"/>
        <v>-7.0745900000000024</v>
      </c>
      <c r="Q78" s="1">
        <f t="shared" si="14"/>
        <v>-68.172960000000003</v>
      </c>
      <c r="R78" s="1">
        <f t="shared" si="15"/>
        <v>-25.510670000000001</v>
      </c>
      <c r="X78" s="1">
        <f t="shared" si="19"/>
        <v>-69.740233699855153</v>
      </c>
      <c r="Y78" s="1">
        <f t="shared" si="20"/>
        <v>-29.19084026097195</v>
      </c>
    </row>
    <row r="79" spans="1:25" x14ac:dyDescent="0.25">
      <c r="A79" s="1">
        <v>36.064999999999998</v>
      </c>
      <c r="B79" s="3">
        <v>5.4210000000000003</v>
      </c>
      <c r="D79" s="3">
        <v>12.654</v>
      </c>
      <c r="E79" s="1">
        <v>33.331000000000003</v>
      </c>
      <c r="G79" s="3">
        <f t="shared" si="11"/>
        <v>-36.064999999999998</v>
      </c>
      <c r="H79" s="1">
        <f t="shared" si="12"/>
        <v>-33.331000000000003</v>
      </c>
      <c r="J79" s="3">
        <f t="shared" si="21"/>
        <v>16.668999999999997</v>
      </c>
      <c r="L79" s="1">
        <f>((G79-D79)^2+(B79-J79)^2)^0.5</f>
        <v>50.000584646581878</v>
      </c>
      <c r="O79" s="1">
        <f t="shared" si="13"/>
        <v>-73.878129999999999</v>
      </c>
      <c r="P79" s="1">
        <f t="shared" si="18"/>
        <v>-6.3880599999999976</v>
      </c>
      <c r="Q79" s="1">
        <f t="shared" si="14"/>
        <v>-69.603889999999993</v>
      </c>
      <c r="R79" s="1">
        <f t="shared" si="15"/>
        <v>-24.901279999999996</v>
      </c>
      <c r="X79" s="1">
        <f t="shared" si="19"/>
        <v>-71.219046091445236</v>
      </c>
      <c r="Y79" s="1">
        <f t="shared" si="20"/>
        <v>-28.560688531479819</v>
      </c>
    </row>
    <row r="80" spans="1:25" x14ac:dyDescent="0.25">
      <c r="A80" s="1">
        <v>36.968000000000004</v>
      </c>
      <c r="B80" s="3">
        <v>5.4610000000000003</v>
      </c>
      <c r="D80" s="3">
        <v>11.94</v>
      </c>
      <c r="E80" s="1">
        <v>34.143000000000001</v>
      </c>
      <c r="G80" s="3">
        <f t="shared" si="11"/>
        <v>-36.968000000000004</v>
      </c>
      <c r="H80" s="1">
        <f t="shared" si="12"/>
        <v>-34.143000000000001</v>
      </c>
      <c r="J80" s="3">
        <f t="shared" si="21"/>
        <v>15.856999999999999</v>
      </c>
      <c r="L80" s="1">
        <f t="shared" si="17"/>
        <v>50.000692795200344</v>
      </c>
      <c r="O80" s="1">
        <f t="shared" si="13"/>
        <v>-74.981560000000002</v>
      </c>
      <c r="P80" s="1">
        <f t="shared" si="18"/>
        <v>-5.6863199999999994</v>
      </c>
      <c r="Q80" s="1">
        <f t="shared" si="14"/>
        <v>-71.031080000000003</v>
      </c>
      <c r="R80" s="1">
        <f t="shared" si="15"/>
        <v>-24.271360000000001</v>
      </c>
      <c r="X80" s="1">
        <f t="shared" si="19"/>
        <v>-72.692582550898052</v>
      </c>
      <c r="Y80" s="1">
        <f t="shared" si="20"/>
        <v>-27.909959905644929</v>
      </c>
    </row>
    <row r="81" spans="1:25" x14ac:dyDescent="0.25">
      <c r="A81" s="1">
        <v>37.878</v>
      </c>
      <c r="B81" s="3">
        <v>5.5129999999999999</v>
      </c>
      <c r="D81" s="3">
        <v>11.205</v>
      </c>
      <c r="E81" s="1">
        <v>34.945999999999998</v>
      </c>
      <c r="G81" s="3">
        <f t="shared" si="11"/>
        <v>-37.878</v>
      </c>
      <c r="H81" s="1">
        <f t="shared" si="12"/>
        <v>-34.945999999999998</v>
      </c>
      <c r="J81" s="3">
        <f t="shared" si="21"/>
        <v>15.054000000000002</v>
      </c>
      <c r="L81" s="1">
        <f t="shared" si="17"/>
        <v>50.001715670564742</v>
      </c>
      <c r="O81" s="1">
        <f t="shared" si="13"/>
        <v>-76.081109999999995</v>
      </c>
      <c r="P81" s="1">
        <f t="shared" si="18"/>
        <v>-4.9693700000000014</v>
      </c>
      <c r="Q81" s="1">
        <f t="shared" si="14"/>
        <v>-72.45553000000001</v>
      </c>
      <c r="R81" s="1">
        <f t="shared" si="15"/>
        <v>-23.620910000000002</v>
      </c>
      <c r="X81" s="1">
        <f t="shared" si="19"/>
        <v>-74.171889330635125</v>
      </c>
      <c r="Y81" s="1">
        <f t="shared" si="20"/>
        <v>-27.233957280086688</v>
      </c>
    </row>
    <row r="82" spans="1:25" x14ac:dyDescent="0.25">
      <c r="A82" s="1">
        <v>38.792999999999999</v>
      </c>
      <c r="B82" s="3">
        <v>5.5780000000000003</v>
      </c>
      <c r="D82" s="3">
        <v>10.448</v>
      </c>
      <c r="E82" s="1">
        <v>35.738999999999997</v>
      </c>
      <c r="G82" s="3">
        <f t="shared" si="11"/>
        <v>-38.792999999999999</v>
      </c>
      <c r="H82" s="1">
        <f t="shared" si="12"/>
        <v>-35.738999999999997</v>
      </c>
      <c r="J82" s="3">
        <f t="shared" si="21"/>
        <v>14.261000000000003</v>
      </c>
      <c r="L82" s="1">
        <f t="shared" si="17"/>
        <v>50.000705695019946</v>
      </c>
      <c r="O82" s="1">
        <f t="shared" si="13"/>
        <v>-77.172409999999999</v>
      </c>
      <c r="P82" s="1">
        <f t="shared" si="18"/>
        <v>-4.2360300000000031</v>
      </c>
      <c r="Q82" s="1">
        <f t="shared" si="14"/>
        <v>-73.872870000000006</v>
      </c>
      <c r="R82" s="1">
        <f t="shared" si="15"/>
        <v>-22.947610000000005</v>
      </c>
      <c r="X82" s="1">
        <f t="shared" si="19"/>
        <v>-75.636191065515206</v>
      </c>
      <c r="Y82" s="1">
        <f t="shared" si="20"/>
        <v>-26.53797193438912</v>
      </c>
    </row>
    <row r="83" spans="1:25" x14ac:dyDescent="0.25">
      <c r="A83" s="1">
        <v>39.713999999999999</v>
      </c>
      <c r="B83" s="3">
        <v>5.6559999999999997</v>
      </c>
      <c r="D83" s="3">
        <v>9.6709999999999994</v>
      </c>
      <c r="E83" s="1">
        <v>36.521000000000001</v>
      </c>
      <c r="G83" s="3">
        <f t="shared" si="11"/>
        <v>-39.713999999999999</v>
      </c>
      <c r="H83" s="1">
        <f t="shared" si="12"/>
        <v>-36.521000000000001</v>
      </c>
      <c r="J83" s="3">
        <f t="shared" si="21"/>
        <v>13.478999999999999</v>
      </c>
      <c r="L83" s="1">
        <f t="shared" si="17"/>
        <v>50.000775533985468</v>
      </c>
      <c r="O83" s="1">
        <f t="shared" si="13"/>
        <v>-78.258769999999998</v>
      </c>
      <c r="P83" s="1">
        <f t="shared" si="18"/>
        <v>-3.4872699999999996</v>
      </c>
      <c r="Q83" s="1">
        <f t="shared" si="14"/>
        <v>-75.286029999999997</v>
      </c>
      <c r="R83" s="1">
        <f t="shared" si="15"/>
        <v>-22.25357</v>
      </c>
      <c r="X83" s="1">
        <f t="shared" si="19"/>
        <v>-77.100654111378006</v>
      </c>
      <c r="Y83" s="1">
        <f t="shared" si="20"/>
        <v>-25.818277468279206</v>
      </c>
    </row>
    <row r="84" spans="1:25" x14ac:dyDescent="0.25">
      <c r="A84" s="1">
        <v>40.642000000000003</v>
      </c>
      <c r="B84" s="3">
        <v>5.7480000000000002</v>
      </c>
      <c r="D84" s="3">
        <v>8.8719999999999999</v>
      </c>
      <c r="E84" s="1">
        <v>37.292999999999999</v>
      </c>
      <c r="G84" s="3">
        <f t="shared" si="11"/>
        <v>-40.642000000000003</v>
      </c>
      <c r="H84" s="1">
        <f t="shared" si="12"/>
        <v>-37.292999999999999</v>
      </c>
      <c r="J84" s="3">
        <f t="shared" si="21"/>
        <v>12.707000000000001</v>
      </c>
      <c r="L84" s="1">
        <f t="shared" si="17"/>
        <v>50.000638765919788</v>
      </c>
      <c r="O84" s="1">
        <f t="shared" si="13"/>
        <v>-79.340519999999998</v>
      </c>
      <c r="P84" s="1">
        <f t="shared" si="18"/>
        <v>-2.7204500000000005</v>
      </c>
      <c r="Q84" s="1">
        <f t="shared" si="14"/>
        <v>-76.696100000000001</v>
      </c>
      <c r="R84" s="1">
        <f t="shared" si="15"/>
        <v>-21.535770000000003</v>
      </c>
      <c r="X84" s="1">
        <f t="shared" si="19"/>
        <v>-78.555867119940601</v>
      </c>
      <c r="Y84" s="1">
        <f t="shared" si="20"/>
        <v>-25.077135027724175</v>
      </c>
    </row>
    <row r="85" spans="1:25" x14ac:dyDescent="0.25">
      <c r="A85" s="1">
        <v>41.576999999999998</v>
      </c>
      <c r="B85" s="3">
        <v>5.8529999999999998</v>
      </c>
      <c r="D85" s="3">
        <v>8.0510000000000002</v>
      </c>
      <c r="E85" s="1">
        <v>38.052999999999997</v>
      </c>
      <c r="G85" s="3">
        <f t="shared" si="11"/>
        <v>-41.576999999999998</v>
      </c>
      <c r="H85" s="1">
        <f t="shared" si="12"/>
        <v>-38.052999999999997</v>
      </c>
      <c r="J85" s="3">
        <f t="shared" si="21"/>
        <v>11.947000000000003</v>
      </c>
      <c r="L85" s="1">
        <f t="shared" si="17"/>
        <v>50.000752194342041</v>
      </c>
      <c r="O85" s="1">
        <f t="shared" si="13"/>
        <v>-80.417479999999998</v>
      </c>
      <c r="P85" s="1">
        <f t="shared" si="18"/>
        <v>-1.9389400000000028</v>
      </c>
      <c r="Q85" s="1">
        <f t="shared" si="14"/>
        <v>-78.101759999999999</v>
      </c>
      <c r="R85" s="1">
        <f t="shared" si="15"/>
        <v>-20.797580000000004</v>
      </c>
      <c r="X85" s="1">
        <f t="shared" si="19"/>
        <v>-80.007108633118946</v>
      </c>
      <c r="Y85" s="1">
        <f t="shared" si="20"/>
        <v>-24.314630836463952</v>
      </c>
    </row>
    <row r="86" spans="1:25" x14ac:dyDescent="0.25">
      <c r="A86" s="1">
        <v>42.518000000000001</v>
      </c>
      <c r="B86" s="3">
        <v>5.9710000000000001</v>
      </c>
      <c r="D86" s="3">
        <v>7.2089999999999996</v>
      </c>
      <c r="E86" s="1">
        <v>38.801000000000002</v>
      </c>
      <c r="G86" s="3">
        <f t="shared" si="11"/>
        <v>-42.518000000000001</v>
      </c>
      <c r="H86" s="1">
        <f t="shared" si="12"/>
        <v>-38.801000000000002</v>
      </c>
      <c r="J86" s="3">
        <f t="shared" si="21"/>
        <v>11.198999999999998</v>
      </c>
      <c r="L86" s="1">
        <f t="shared" si="17"/>
        <v>50.001065118655227</v>
      </c>
      <c r="O86" s="1">
        <f t="shared" si="13"/>
        <v>-81.488650000000007</v>
      </c>
      <c r="P86" s="1">
        <f t="shared" si="18"/>
        <v>-1.142739999999999</v>
      </c>
      <c r="Q86" s="1">
        <f t="shared" si="14"/>
        <v>-79.502010000000013</v>
      </c>
      <c r="R86" s="1">
        <f t="shared" si="15"/>
        <v>-20.039000000000001</v>
      </c>
      <c r="X86" s="1">
        <f t="shared" si="19"/>
        <v>-81.461768429761577</v>
      </c>
      <c r="Y86" s="1">
        <f t="shared" si="20"/>
        <v>-23.526025508507004</v>
      </c>
    </row>
    <row r="87" spans="1:25" x14ac:dyDescent="0.25">
      <c r="A87" s="1">
        <v>43.466000000000001</v>
      </c>
      <c r="B87" s="3">
        <v>6.1050000000000004</v>
      </c>
      <c r="D87" s="3">
        <v>6.3440000000000003</v>
      </c>
      <c r="E87" s="1">
        <v>39.536999999999999</v>
      </c>
      <c r="G87" s="3">
        <f t="shared" si="11"/>
        <v>-43.466000000000001</v>
      </c>
      <c r="H87" s="1">
        <f t="shared" si="12"/>
        <v>-39.536999999999999</v>
      </c>
      <c r="J87" s="3">
        <f t="shared" si="21"/>
        <v>10.463000000000001</v>
      </c>
      <c r="L87" s="1">
        <f t="shared" si="17"/>
        <v>50.000282639201153</v>
      </c>
      <c r="O87" s="1">
        <f t="shared" si="13"/>
        <v>-82.554420000000007</v>
      </c>
      <c r="P87" s="1">
        <f t="shared" si="18"/>
        <v>-0.32642000000000015</v>
      </c>
      <c r="Q87" s="1">
        <f t="shared" si="14"/>
        <v>-80.898380000000003</v>
      </c>
      <c r="R87" s="1">
        <f t="shared" si="15"/>
        <v>-19.25422</v>
      </c>
      <c r="X87" s="1">
        <f t="shared" si="19"/>
        <v>-82.896469296890189</v>
      </c>
      <c r="Y87" s="1">
        <f t="shared" si="20"/>
        <v>-22.71942405772198</v>
      </c>
    </row>
    <row r="88" spans="1:25" x14ac:dyDescent="0.25">
      <c r="A88" s="1">
        <v>44.421999999999997</v>
      </c>
      <c r="B88" s="3">
        <v>6.2519999999999998</v>
      </c>
      <c r="D88" s="3">
        <v>5.4569999999999999</v>
      </c>
      <c r="E88" s="1">
        <v>40.259</v>
      </c>
      <c r="G88" s="3">
        <f t="shared" si="11"/>
        <v>-44.421999999999997</v>
      </c>
      <c r="H88" s="1">
        <f t="shared" si="12"/>
        <v>-40.259</v>
      </c>
      <c r="J88" s="3">
        <f t="shared" si="21"/>
        <v>9.7409999999999997</v>
      </c>
      <c r="L88" s="1">
        <f t="shared" si="17"/>
        <v>50.000877612297963</v>
      </c>
      <c r="O88" s="1">
        <f t="shared" si="13"/>
        <v>-83.617069999999998</v>
      </c>
      <c r="P88" s="1">
        <f t="shared" si="18"/>
        <v>0.50294999999999979</v>
      </c>
      <c r="Q88" s="1">
        <f t="shared" si="14"/>
        <v>-82.291249999999991</v>
      </c>
      <c r="R88" s="1">
        <f t="shared" si="15"/>
        <v>-18.451069999999998</v>
      </c>
      <c r="X88" s="1">
        <f t="shared" si="19"/>
        <v>-84.337037095467622</v>
      </c>
      <c r="Y88" s="1">
        <f t="shared" si="20"/>
        <v>-21.888329833067335</v>
      </c>
    </row>
    <row r="89" spans="1:25" x14ac:dyDescent="0.25">
      <c r="A89" s="1">
        <v>45.386000000000003</v>
      </c>
      <c r="B89" s="3">
        <v>6.4139999999999997</v>
      </c>
      <c r="D89" s="3">
        <v>4.5460000000000003</v>
      </c>
      <c r="E89" s="1">
        <v>40.968000000000004</v>
      </c>
      <c r="G89" s="3">
        <f t="shared" si="11"/>
        <v>-45.386000000000003</v>
      </c>
      <c r="H89" s="1">
        <f t="shared" si="12"/>
        <v>-40.968000000000004</v>
      </c>
      <c r="J89" s="3">
        <f t="shared" si="21"/>
        <v>9.0319999999999965</v>
      </c>
      <c r="L89" s="1">
        <f t="shared" si="17"/>
        <v>50.000585476572176</v>
      </c>
      <c r="O89" s="1">
        <f t="shared" si="13"/>
        <v>-84.675200000000004</v>
      </c>
      <c r="P89" s="1">
        <f t="shared" si="18"/>
        <v>1.3498600000000023</v>
      </c>
      <c r="Q89" s="1">
        <f t="shared" si="14"/>
        <v>-83.680360000000007</v>
      </c>
      <c r="R89" s="1">
        <f t="shared" si="15"/>
        <v>-17.624299999999998</v>
      </c>
      <c r="X89" s="1">
        <f t="shared" si="19"/>
        <v>-85.772146198579875</v>
      </c>
      <c r="Y89" s="1">
        <f t="shared" si="20"/>
        <v>-21.033761907608113</v>
      </c>
    </row>
    <row r="90" spans="1:25" x14ac:dyDescent="0.25">
      <c r="A90" s="1">
        <v>46.357999999999997</v>
      </c>
      <c r="B90" s="3">
        <v>6.5919999999999996</v>
      </c>
      <c r="D90" s="3">
        <v>3.6120000000000001</v>
      </c>
      <c r="E90" s="1">
        <v>41.661999999999999</v>
      </c>
      <c r="G90" s="3">
        <f t="shared" si="11"/>
        <v>-46.357999999999997</v>
      </c>
      <c r="H90" s="1">
        <f t="shared" si="12"/>
        <v>-41.661999999999999</v>
      </c>
      <c r="J90" s="3">
        <f t="shared" si="21"/>
        <v>8.338000000000001</v>
      </c>
      <c r="L90" s="1">
        <f t="shared" si="17"/>
        <v>50.00049415755808</v>
      </c>
      <c r="O90" s="1">
        <f t="shared" si="13"/>
        <v>-85.72954</v>
      </c>
      <c r="P90" s="1">
        <f t="shared" si="18"/>
        <v>2.214459999999999</v>
      </c>
      <c r="Q90" s="1">
        <f t="shared" si="14"/>
        <v>-85.066059999999993</v>
      </c>
      <c r="R90" s="1">
        <f t="shared" si="15"/>
        <v>-16.774140000000003</v>
      </c>
    </row>
  </sheetData>
  <pageMargins left="0.7" right="0.7" top="0.78740157499999996" bottom="0.78740157499999996"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B21E5-2AD1-4260-875D-267AAB749D7D}">
  <dimension ref="A3:R50"/>
  <sheetViews>
    <sheetView workbookViewId="0">
      <selection activeCell="I24" sqref="I24"/>
    </sheetView>
  </sheetViews>
  <sheetFormatPr baseColWidth="10" defaultColWidth="11.42578125" defaultRowHeight="13.5" x14ac:dyDescent="0.25"/>
  <cols>
    <col min="1" max="1" width="27" style="1" bestFit="1" customWidth="1"/>
    <col min="2" max="6" width="11.42578125" style="1"/>
    <col min="7" max="7" width="12.5703125" style="1" bestFit="1" customWidth="1"/>
    <col min="8" max="8" width="16.5703125" style="1" bestFit="1" customWidth="1"/>
    <col min="9" max="9" width="17.7109375" style="1" bestFit="1" customWidth="1"/>
    <col min="10"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52</v>
      </c>
      <c r="B17" s="1" t="s">
        <v>103</v>
      </c>
    </row>
    <row r="19" spans="1:9" x14ac:dyDescent="0.25">
      <c r="A19" s="1" t="s">
        <v>97</v>
      </c>
    </row>
    <row r="20" spans="1:9" ht="15" x14ac:dyDescent="0.25">
      <c r="A20" s="4" t="s">
        <v>99</v>
      </c>
      <c r="B20" s="1" t="s">
        <v>138</v>
      </c>
    </row>
    <row r="22" spans="1:9" x14ac:dyDescent="0.25">
      <c r="A22" s="1" t="s">
        <v>46</v>
      </c>
    </row>
    <row r="23" spans="1:9" ht="15" x14ac:dyDescent="0.25">
      <c r="A23" s="4" t="s">
        <v>53</v>
      </c>
    </row>
    <row r="25" spans="1:9" x14ac:dyDescent="0.25">
      <c r="A25" s="26" t="s">
        <v>168</v>
      </c>
      <c r="B25" s="23">
        <f>'Kraft 60 NR int'!AL36</f>
        <v>541963.9249216707</v>
      </c>
    </row>
    <row r="26" spans="1:9" x14ac:dyDescent="0.25">
      <c r="A26" s="1" t="s">
        <v>167</v>
      </c>
      <c r="B26" s="23">
        <f>'Kraft 60 NR int'!AL37</f>
        <v>-47491.690932596306</v>
      </c>
    </row>
    <row r="29" spans="1:9" x14ac:dyDescent="0.25">
      <c r="A29" s="1" t="s">
        <v>142</v>
      </c>
      <c r="D29" s="1">
        <v>8.9</v>
      </c>
    </row>
    <row r="30" spans="1:9" x14ac:dyDescent="0.25">
      <c r="A30" s="1" t="s">
        <v>143</v>
      </c>
      <c r="D30" s="1">
        <v>13.7</v>
      </c>
      <c r="G30" s="1" t="s">
        <v>35</v>
      </c>
      <c r="H30" s="1" t="s">
        <v>148</v>
      </c>
      <c r="I30" s="1" t="s">
        <v>149</v>
      </c>
    </row>
    <row r="31" spans="1:9" x14ac:dyDescent="0.25">
      <c r="G31" s="1">
        <f>VLOOKUP(A23,G46:H47,2,FALSE)</f>
        <v>64</v>
      </c>
      <c r="H31" s="1">
        <f>VLOOKUP(A23,I46:J47,2,FALSE)</f>
        <v>5.4</v>
      </c>
      <c r="I31" s="1">
        <f>VLOOKUP(A23,G49:H50,2,FALSE)</f>
        <v>45</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54</v>
      </c>
      <c r="I46" s="1" t="s">
        <v>52</v>
      </c>
      <c r="J46" s="1">
        <f>VLOOKUP(A17,K43:L44,2,FALSE)</f>
        <v>4.0599999999999996</v>
      </c>
    </row>
    <row r="47" spans="7:16" x14ac:dyDescent="0.25">
      <c r="G47" s="1" t="s">
        <v>53</v>
      </c>
      <c r="H47" s="1">
        <f>VLOOKUP(A17,I43:J44,2,FALSE)</f>
        <v>64</v>
      </c>
      <c r="I47" s="1" t="s">
        <v>53</v>
      </c>
      <c r="J47" s="1">
        <f>VLOOKUP(A17,M43:N44,2,FALSE)</f>
        <v>5.4</v>
      </c>
    </row>
    <row r="49" spans="7:8" x14ac:dyDescent="0.25">
      <c r="G49" s="1" t="s">
        <v>52</v>
      </c>
      <c r="H49" s="1">
        <v>45</v>
      </c>
    </row>
    <row r="50" spans="7:8" x14ac:dyDescent="0.25">
      <c r="G50" s="1" t="s">
        <v>53</v>
      </c>
      <c r="H50" s="1">
        <f>VLOOKUP(A17,O43:P44,2,FALSE)</f>
        <v>45</v>
      </c>
    </row>
  </sheetData>
  <conditionalFormatting sqref="C4">
    <cfRule type="iconSet" priority="7">
      <iconSet iconSet="3Symbols" showValue="0" reverse="1">
        <cfvo type="percent" val="0"/>
        <cfvo type="num" val="-0.2"/>
        <cfvo type="num" val="0"/>
      </iconSet>
    </cfRule>
  </conditionalFormatting>
  <conditionalFormatting sqref="C28">
    <cfRule type="dataBar" priority="6">
      <dataBar>
        <cfvo type="min"/>
        <cfvo type="max"/>
        <color rgb="FF638EC6"/>
      </dataBar>
    </cfRule>
  </conditionalFormatting>
  <conditionalFormatting sqref="A25">
    <cfRule type="cellIs" dxfId="24"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count="4">
    <dataValidation type="list" allowBlank="1" showErrorMessage="1" prompt="Hallo_x000a_" sqref="A23" xr:uid="{AAFD92F3-9871-4C4A-B6D2-3F2555F9795A}">
      <formula1>Feder</formula1>
    </dataValidation>
    <dataValidation type="list" showInputMessage="1" showErrorMessage="1" sqref="A14:A15" xr:uid="{13D379FA-5559-4B77-AE21-EAD67EEEA68A}">
      <formula1>Design</formula1>
    </dataValidation>
    <dataValidation type="list" showInputMessage="1" showErrorMessage="1" sqref="A17" xr:uid="{529FEFF9-2600-4580-B2B5-9A23AD19DCA6}">
      <formula1>Raum</formula1>
    </dataValidation>
    <dataValidation type="list" showInputMessage="1" showErrorMessage="1" sqref="A20" xr:uid="{58C43D89-1837-4A43-A69A-3EA727D0B57D}">
      <formula1>Breite</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5" id="{61628D07-105C-454B-B9EC-80369686B67A}">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1FEE2123-4714-4CA5-8BFA-8E2BBE5BDE46}">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92FB4-65EE-4848-BA60-64AB346B3A0D}">
  <dimension ref="A3:W23"/>
  <sheetViews>
    <sheetView topLeftCell="D1" workbookViewId="0">
      <selection activeCell="AL19" sqref="AL19"/>
    </sheetView>
  </sheetViews>
  <sheetFormatPr baseColWidth="10" defaultColWidth="11.42578125" defaultRowHeight="13.5" x14ac:dyDescent="0.25"/>
  <cols>
    <col min="1" max="1" width="28" style="7" customWidth="1"/>
    <col min="2" max="6" width="11.42578125" style="7"/>
    <col min="7" max="7" width="11.42578125" style="7" customWidth="1"/>
    <col min="8" max="19" width="11.42578125" style="7"/>
    <col min="20" max="20" width="33.5703125" style="7" customWidth="1"/>
    <col min="21" max="21" width="19.140625" style="7" bestFit="1" customWidth="1"/>
    <col min="22" max="22" width="13.28515625" style="7" bestFit="1" customWidth="1"/>
    <col min="23" max="16384" width="11.42578125" style="7"/>
  </cols>
  <sheetData>
    <row r="3" spans="1:23" x14ac:dyDescent="0.25">
      <c r="B3" s="7" t="s">
        <v>128</v>
      </c>
      <c r="C3" s="7" t="s">
        <v>125</v>
      </c>
    </row>
    <row r="4" spans="1:23" x14ac:dyDescent="0.25">
      <c r="B4" s="15" t="s">
        <v>111</v>
      </c>
      <c r="G4" s="7">
        <f>B5-B7-B8-6</f>
        <v>0</v>
      </c>
      <c r="U4" s="7" t="s">
        <v>101</v>
      </c>
    </row>
    <row r="5" spans="1:23" ht="15" x14ac:dyDescent="0.25">
      <c r="A5" s="7" t="s">
        <v>91</v>
      </c>
      <c r="B5" s="4">
        <f>'     '!L12</f>
        <v>900</v>
      </c>
      <c r="U5" s="7" t="s">
        <v>125</v>
      </c>
    </row>
    <row r="6" spans="1:23" ht="15" x14ac:dyDescent="0.25">
      <c r="A6" s="7" t="s">
        <v>92</v>
      </c>
      <c r="B6" s="4">
        <f>'     '!L14</f>
        <v>19</v>
      </c>
    </row>
    <row r="7" spans="1:23" ht="15" x14ac:dyDescent="0.25">
      <c r="A7" s="7" t="s">
        <v>94</v>
      </c>
      <c r="B7" s="4">
        <f>'     '!L16</f>
        <v>750</v>
      </c>
      <c r="U7" s="7" t="s">
        <v>126</v>
      </c>
    </row>
    <row r="8" spans="1:23" ht="15" x14ac:dyDescent="0.25">
      <c r="A8" s="7" t="s">
        <v>93</v>
      </c>
      <c r="B8" s="4">
        <f>'     '!L18</f>
        <v>144</v>
      </c>
      <c r="U8" s="7" t="s">
        <v>127</v>
      </c>
    </row>
    <row r="9" spans="1:23" ht="15.75" thickBot="1" x14ac:dyDescent="0.3">
      <c r="A9" s="10" t="s">
        <v>96</v>
      </c>
      <c r="B9" s="13">
        <f>'     '!L20</f>
        <v>30</v>
      </c>
      <c r="V9" s="7" t="s">
        <v>169</v>
      </c>
      <c r="W9" s="7" t="s">
        <v>170</v>
      </c>
    </row>
    <row r="10" spans="1:23" ht="17.25" thickBot="1" x14ac:dyDescent="0.35">
      <c r="A10" s="7" t="s">
        <v>95</v>
      </c>
      <c r="B10" s="14">
        <f>'Geo. GR DE'!W15</f>
        <v>143.6566884511904</v>
      </c>
      <c r="C10" s="17">
        <f>'Geo. NR DE'!W15</f>
        <v>140.11321029957566</v>
      </c>
      <c r="D10" s="12" t="s">
        <v>102</v>
      </c>
      <c r="U10" s="16"/>
      <c r="V10" s="27"/>
      <c r="W10" s="40"/>
    </row>
    <row r="11" spans="1:23" ht="16.5" x14ac:dyDescent="0.3">
      <c r="U11" s="16" t="s">
        <v>133</v>
      </c>
      <c r="V11" s="27">
        <f>'Federstärke 60 NR DE'!B25</f>
        <v>541963.9249216707</v>
      </c>
      <c r="W11" s="40">
        <f>'Federstärke 60 NR DE'!B26</f>
        <v>-47491.690932596306</v>
      </c>
    </row>
    <row r="12" spans="1:23" ht="16.5" x14ac:dyDescent="0.3">
      <c r="A12" s="7" t="s">
        <v>90</v>
      </c>
      <c r="B12" s="4">
        <v>5</v>
      </c>
      <c r="U12" s="16"/>
      <c r="V12" s="27"/>
      <c r="W12" s="40"/>
    </row>
    <row r="13" spans="1:23" ht="16.5" x14ac:dyDescent="0.3">
      <c r="A13"/>
      <c r="B13"/>
      <c r="U13" s="16" t="s">
        <v>135</v>
      </c>
      <c r="V13" s="27">
        <f>'Federstärke 60 GR DE'!B25</f>
        <v>495982.5546373094</v>
      </c>
      <c r="W13" s="40">
        <f>'Federstärke 60 GR DE'!B26</f>
        <v>-69429.505112629398</v>
      </c>
    </row>
    <row r="14" spans="1:23" ht="16.5" x14ac:dyDescent="0.3">
      <c r="U14" s="41"/>
      <c r="V14" s="41"/>
      <c r="W14" s="41"/>
    </row>
    <row r="15" spans="1:23" ht="16.5" x14ac:dyDescent="0.3">
      <c r="A15" s="7" t="s">
        <v>100</v>
      </c>
      <c r="B15" s="11">
        <f>B5-B7-B8-6</f>
        <v>0</v>
      </c>
      <c r="C15" s="7" t="s">
        <v>105</v>
      </c>
      <c r="U15" s="41">
        <f>(IF(AND('     '!L8="Normalraum",'     '!L10="55 cm"),V10,U16))</f>
        <v>495982.5546373094</v>
      </c>
      <c r="V15" s="41">
        <f>(IF(AND('     '!L8="Normalraum",'     '!L10="55 cm"),W10,V16))</f>
        <v>-69429.505112629398</v>
      </c>
      <c r="W15" s="41"/>
    </row>
    <row r="16" spans="1:23" ht="16.5" x14ac:dyDescent="0.3">
      <c r="U16" s="41">
        <f>(IF(AND('     '!L8="Normalraum",'     '!L10="60 cm"),V11,U17))</f>
        <v>495982.5546373094</v>
      </c>
      <c r="V16" s="41">
        <f>(IF(AND('     '!L8="Normalraum",'     '!L10="60 cm"),W11,V17))</f>
        <v>-69429.505112629398</v>
      </c>
      <c r="W16" s="41"/>
    </row>
    <row r="17" spans="1:23" ht="16.5" x14ac:dyDescent="0.3">
      <c r="A17" s="7" t="s">
        <v>97</v>
      </c>
      <c r="B17" s="4" t="s">
        <v>99</v>
      </c>
      <c r="C17" s="7" t="s">
        <v>106</v>
      </c>
      <c r="U17" s="41">
        <f>(IF(AND('     '!L8="Grossraum",'     '!L10="55 cm"),V12,U18))</f>
        <v>495982.5546373094</v>
      </c>
      <c r="V17" s="41">
        <f>(IF(AND('     '!L8="Grossraum",'     '!L10="55 cm"),W12,V18))</f>
        <v>-69429.505112629398</v>
      </c>
      <c r="W17" s="41"/>
    </row>
    <row r="18" spans="1:23" ht="16.5" x14ac:dyDescent="0.3">
      <c r="A18" s="7" t="s">
        <v>98</v>
      </c>
      <c r="B18" s="4" t="s">
        <v>101</v>
      </c>
      <c r="C18" s="7" t="s">
        <v>107</v>
      </c>
      <c r="U18" s="41">
        <f>(IF(AND('     '!L8="Grossraum",'     '!L10="60 cm"),V13,0))</f>
        <v>495982.5546373094</v>
      </c>
      <c r="V18" s="41">
        <f>(IF(AND('     '!L8="Grossraum",'     '!L10="60 cm"),W13,0))</f>
        <v>-69429.505112629398</v>
      </c>
      <c r="W18" s="41"/>
    </row>
    <row r="20" spans="1:23" x14ac:dyDescent="0.25">
      <c r="A20" s="7" t="s">
        <v>116</v>
      </c>
      <c r="B20" s="7">
        <f>'Geo. GR DE'!X89-('Geo. GR'!AE9)</f>
        <v>74.907853801420131</v>
      </c>
      <c r="C20" s="7">
        <f>'Geo. NR DE'!X89-('Geo. GR'!AE9)</f>
        <v>8.8471730599813725</v>
      </c>
      <c r="U20" s="7" t="s">
        <v>179</v>
      </c>
    </row>
    <row r="21" spans="1:23" x14ac:dyDescent="0.25">
      <c r="U21" s="7" t="s">
        <v>125</v>
      </c>
      <c r="V21" s="7" t="s">
        <v>181</v>
      </c>
    </row>
    <row r="22" spans="1:23" x14ac:dyDescent="0.25">
      <c r="U22" s="7" t="s">
        <v>101</v>
      </c>
      <c r="V22" s="7" t="s">
        <v>182</v>
      </c>
    </row>
    <row r="23" spans="1:23" x14ac:dyDescent="0.25">
      <c r="A23" s="7" t="s">
        <v>131</v>
      </c>
      <c r="B23" s="7">
        <f>IF('     '!L8="Grossraum",B20,C20)</f>
        <v>74.907853801420131</v>
      </c>
    </row>
  </sheetData>
  <conditionalFormatting sqref="B4">
    <cfRule type="colorScale" priority="3">
      <colorScale>
        <cfvo type="num" val="-1"/>
        <cfvo type="percentile" val="0"/>
        <cfvo type="num" val="1"/>
        <color rgb="FFFF0000"/>
        <color rgb="FF00B050"/>
        <color rgb="FFFF0000"/>
      </colorScale>
    </cfRule>
  </conditionalFormatting>
  <conditionalFormatting sqref="B15">
    <cfRule type="colorScale" priority="2">
      <colorScale>
        <cfvo type="num" val="-1"/>
        <cfvo type="percentile" val="0"/>
        <cfvo type="num" val="1"/>
        <color rgb="FFFF0000"/>
        <color rgb="FF00B050"/>
        <color rgb="FFFF0000"/>
      </colorScale>
    </cfRule>
  </conditionalFormatting>
  <conditionalFormatting sqref="B20:C20">
    <cfRule type="colorScale" priority="1">
      <colorScale>
        <cfvo type="num" val="-1"/>
        <cfvo type="num" val="0"/>
        <cfvo type="num" val="1"/>
        <color rgb="FFC00000"/>
        <color rgb="FF00B050"/>
        <color rgb="FF00B050"/>
      </colorScale>
    </cfRule>
  </conditionalFormatting>
  <dataValidations count="3">
    <dataValidation type="list" allowBlank="1" showInputMessage="1" showErrorMessage="1" sqref="B18" xr:uid="{434B526C-62F8-423C-8D26-2F8629D5A564}">
      <formula1>"Normalraum, Grossraum"</formula1>
    </dataValidation>
    <dataValidation type="list" allowBlank="1" showInputMessage="1" showErrorMessage="1" sqref="B17" xr:uid="{6E57BA38-EB7D-4C63-B89B-C4D686232E30}">
      <formula1>"55cm, 60cm"</formula1>
    </dataValidation>
    <dataValidation type="custom" showInputMessage="1" showErrorMessage="1" error="Dimensionen untereinander nicht stimmig_x000a_" sqref="B8" xr:uid="{C567BF5F-74A8-4C5A-9748-BE6AB957F034}">
      <formula1>B5-B7-6</formula1>
    </dataValidation>
  </dataValidations>
  <pageMargins left="0.94488188976377963" right="0.47244094488188981" top="1.3779527559055118" bottom="0.6692913385826772" header="0.31496062992125984" footer="0.31496062992125984"/>
  <pageSetup paperSize="9" orientation="portrait" r:id="rId1"/>
  <headerFooter alignWithMargins="0">
    <oddHeader>&amp;L&amp;"V-ZUG Form,Bold"&amp;6
&amp;11V-ZUG AG&amp;R&amp;"EHP Symbols,Regular"&amp;46 1</oddHeader>
    <oddFooter>&amp;L&amp;"V-ZUG Form,Light"&amp;5&amp;F&amp;R&amp;"V-ZUG Text,Standard"&amp;11&amp;P/&amp;N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3:W23"/>
  <sheetViews>
    <sheetView topLeftCell="G1" workbookViewId="0">
      <selection activeCell="AM24" sqref="AM24"/>
    </sheetView>
  </sheetViews>
  <sheetFormatPr baseColWidth="10" defaultColWidth="11.42578125" defaultRowHeight="13.5" x14ac:dyDescent="0.25"/>
  <cols>
    <col min="1" max="1" width="28" style="7" customWidth="1"/>
    <col min="2" max="6" width="11.42578125" style="7"/>
    <col min="7" max="7" width="11.42578125" style="7" customWidth="1"/>
    <col min="8" max="19" width="11.42578125" style="7"/>
    <col min="20" max="20" width="33.5703125" style="7" customWidth="1"/>
    <col min="21" max="21" width="19.140625" style="7" bestFit="1" customWidth="1"/>
    <col min="22" max="22" width="13.28515625" style="7" bestFit="1" customWidth="1"/>
    <col min="23" max="16384" width="11.42578125" style="7"/>
  </cols>
  <sheetData>
    <row r="3" spans="1:23" x14ac:dyDescent="0.25">
      <c r="B3" s="7" t="s">
        <v>128</v>
      </c>
      <c r="C3" s="7" t="s">
        <v>125</v>
      </c>
    </row>
    <row r="4" spans="1:23" x14ac:dyDescent="0.25">
      <c r="B4" s="15" t="s">
        <v>111</v>
      </c>
      <c r="G4" s="7">
        <f>B5-B7-B8-6</f>
        <v>0</v>
      </c>
      <c r="U4" s="7" t="s">
        <v>101</v>
      </c>
    </row>
    <row r="5" spans="1:23" ht="15" x14ac:dyDescent="0.25">
      <c r="A5" s="7" t="s">
        <v>91</v>
      </c>
      <c r="B5" s="4">
        <f>' '!L12</f>
        <v>900</v>
      </c>
      <c r="U5" s="7" t="s">
        <v>125</v>
      </c>
    </row>
    <row r="6" spans="1:23" ht="15" x14ac:dyDescent="0.25">
      <c r="A6" s="7" t="s">
        <v>92</v>
      </c>
      <c r="B6" s="4">
        <f>' '!L14</f>
        <v>19</v>
      </c>
    </row>
    <row r="7" spans="1:23" ht="15" x14ac:dyDescent="0.25">
      <c r="A7" s="7" t="s">
        <v>94</v>
      </c>
      <c r="B7" s="4">
        <f>' '!L16</f>
        <v>750</v>
      </c>
      <c r="U7" s="7" t="s">
        <v>126</v>
      </c>
    </row>
    <row r="8" spans="1:23" ht="15" x14ac:dyDescent="0.25">
      <c r="A8" s="7" t="s">
        <v>93</v>
      </c>
      <c r="B8" s="4">
        <f>' '!L18</f>
        <v>144</v>
      </c>
      <c r="U8" s="7" t="s">
        <v>127</v>
      </c>
    </row>
    <row r="9" spans="1:23" ht="15.75" thickBot="1" x14ac:dyDescent="0.3">
      <c r="A9" s="10" t="s">
        <v>96</v>
      </c>
      <c r="B9" s="13">
        <f>' '!L20</f>
        <v>30</v>
      </c>
      <c r="V9" s="7" t="s">
        <v>169</v>
      </c>
      <c r="W9" s="7" t="s">
        <v>170</v>
      </c>
    </row>
    <row r="10" spans="1:23" ht="17.25" thickBot="1" x14ac:dyDescent="0.35">
      <c r="A10" s="7" t="s">
        <v>95</v>
      </c>
      <c r="B10" s="14">
        <f>'Geo. GR'!W15</f>
        <v>143.6566884511904</v>
      </c>
      <c r="C10" s="17">
        <f>'Geo. NR'!W15</f>
        <v>140.11321029957566</v>
      </c>
      <c r="D10" s="12" t="s">
        <v>102</v>
      </c>
      <c r="U10" s="16" t="s">
        <v>132</v>
      </c>
      <c r="V10" s="27">
        <f>'Federstärke 55NR'!B25</f>
        <v>322341.43555661413</v>
      </c>
      <c r="W10" s="40">
        <f>'Federstärke 55NR'!B26</f>
        <v>-235219.67043456732</v>
      </c>
    </row>
    <row r="11" spans="1:23" ht="16.5" x14ac:dyDescent="0.3">
      <c r="U11" s="16" t="s">
        <v>133</v>
      </c>
      <c r="V11" s="27">
        <f>'Federstärke 60 NR'!B25</f>
        <v>541963.9249216707</v>
      </c>
      <c r="W11" s="40">
        <f>'Federstärke 60 NR'!B26</f>
        <v>-47491.690932596306</v>
      </c>
    </row>
    <row r="12" spans="1:23" ht="16.5" x14ac:dyDescent="0.3">
      <c r="A12" s="7" t="s">
        <v>90</v>
      </c>
      <c r="B12" s="4">
        <v>5</v>
      </c>
      <c r="U12" s="16" t="s">
        <v>134</v>
      </c>
      <c r="V12" s="27">
        <f>'Federstärke 55 GR'!B25</f>
        <v>579569.88722722512</v>
      </c>
      <c r="W12" s="40">
        <f>'Federstärke 55 GR'!B26</f>
        <v>82290.785984395829</v>
      </c>
    </row>
    <row r="13" spans="1:23" ht="16.5" x14ac:dyDescent="0.3">
      <c r="A13"/>
      <c r="B13"/>
      <c r="U13" s="16" t="s">
        <v>135</v>
      </c>
      <c r="V13" s="27">
        <f>'Federstärke 60 GR'!B25</f>
        <v>495982.5546373094</v>
      </c>
      <c r="W13" s="40">
        <f>'Federstärke 60 GR'!B26</f>
        <v>-69429.505112629398</v>
      </c>
    </row>
    <row r="14" spans="1:23" ht="16.5" x14ac:dyDescent="0.3">
      <c r="U14" s="41"/>
      <c r="V14" s="41"/>
      <c r="W14" s="41"/>
    </row>
    <row r="15" spans="1:23" ht="16.5" x14ac:dyDescent="0.3">
      <c r="A15" s="7" t="s">
        <v>100</v>
      </c>
      <c r="B15" s="11">
        <f>B5-B7-B8-6</f>
        <v>0</v>
      </c>
      <c r="C15" s="7" t="s">
        <v>105</v>
      </c>
      <c r="U15" s="41">
        <f>(IF(AND(' '!L8="Normalraum",' '!L10="55 cm"),V10,U16))</f>
        <v>495982.5546373094</v>
      </c>
      <c r="V15" s="41">
        <f>(IF(AND(' '!L8="Normalraum",' '!L10="55 cm"),W10,V16))</f>
        <v>-69429.505112629398</v>
      </c>
      <c r="W15" s="41"/>
    </row>
    <row r="16" spans="1:23" ht="16.5" x14ac:dyDescent="0.3">
      <c r="U16" s="41">
        <f>(IF(AND(' '!L8="Normalraum",' '!L10="60 cm"),V11,U17))</f>
        <v>495982.5546373094</v>
      </c>
      <c r="V16" s="41">
        <f>(IF(AND(' '!L8="Normalraum",' '!L10="60 cm"),W11,V17))</f>
        <v>-69429.505112629398</v>
      </c>
      <c r="W16" s="41"/>
    </row>
    <row r="17" spans="1:23" ht="16.5" x14ac:dyDescent="0.3">
      <c r="A17" s="7" t="s">
        <v>97</v>
      </c>
      <c r="B17" s="4" t="s">
        <v>99</v>
      </c>
      <c r="C17" s="7" t="s">
        <v>106</v>
      </c>
      <c r="U17" s="41">
        <f>(IF(AND(' '!L8="Grossraum",' '!L10="55 cm"),V12,U18))</f>
        <v>495982.5546373094</v>
      </c>
      <c r="V17" s="41">
        <f>(IF(AND(' '!L8="Grossraum",' '!L10="55 cm"),W12,V18))</f>
        <v>-69429.505112629398</v>
      </c>
      <c r="W17" s="41"/>
    </row>
    <row r="18" spans="1:23" ht="16.5" x14ac:dyDescent="0.3">
      <c r="A18" s="7" t="s">
        <v>98</v>
      </c>
      <c r="B18" s="4" t="s">
        <v>101</v>
      </c>
      <c r="C18" s="7" t="s">
        <v>107</v>
      </c>
      <c r="U18" s="41">
        <f>(IF(AND(' '!L8="Grossraum",' '!L10="60 cm"),V13,0))</f>
        <v>495982.5546373094</v>
      </c>
      <c r="V18" s="41">
        <f>(IF(AND(' '!L8="Grossraum",' '!L10="60 cm"),W13,0))</f>
        <v>-69429.505112629398</v>
      </c>
      <c r="W18" s="41"/>
    </row>
    <row r="20" spans="1:23" x14ac:dyDescent="0.25">
      <c r="A20" s="7" t="s">
        <v>116</v>
      </c>
      <c r="B20" s="7">
        <f>'Geo. GR'!X89-('Geo. GR'!AE9)</f>
        <v>74.907853801420131</v>
      </c>
      <c r="C20" s="7">
        <f>'Geo. NR'!X89-('Geo. GR'!AE9)</f>
        <v>8.8471730599813725</v>
      </c>
      <c r="U20" s="7" t="s">
        <v>179</v>
      </c>
    </row>
    <row r="21" spans="1:23" x14ac:dyDescent="0.25">
      <c r="U21" s="7" t="s">
        <v>125</v>
      </c>
      <c r="V21" s="7" t="s">
        <v>181</v>
      </c>
    </row>
    <row r="22" spans="1:23" x14ac:dyDescent="0.25">
      <c r="U22" s="7" t="s">
        <v>101</v>
      </c>
      <c r="V22" s="7" t="s">
        <v>182</v>
      </c>
    </row>
    <row r="23" spans="1:23" x14ac:dyDescent="0.25">
      <c r="A23" s="7" t="s">
        <v>131</v>
      </c>
      <c r="B23" s="7">
        <f>IF(' '!L8="Grossraum",B20,C20)</f>
        <v>74.907853801420131</v>
      </c>
    </row>
  </sheetData>
  <customSheetViews>
    <customSheetView guid="{32F0DE77-792E-4A94-AD21-A7886E218EB6}" state="hidden" topLeftCell="D1">
      <selection activeCell="V27" sqref="V27"/>
      <pageMargins left="0.94488188976377963" right="0.47244094488188981" top="1.3779527559055118" bottom="0.6692913385826772" header="0.31496062992125984" footer="0.31496062992125984"/>
      <pageSetup paperSize="9" orientation="portrait" r:id="rId1"/>
      <headerFooter alignWithMargins="0">
        <oddHeader>&amp;L&amp;"V-ZUG Form,Bold"&amp;6
&amp;11V-ZUG AG&amp;R&amp;"EHP Symbols,Regular"&amp;46 1</oddHeader>
        <oddFooter>&amp;L&amp;"V-ZUG Form,Light"&amp;5&amp;F&amp;R&amp;"V-ZUG Text,Standard"&amp;11&amp;P/&amp;N</oddFooter>
      </headerFooter>
    </customSheetView>
  </customSheetViews>
  <conditionalFormatting sqref="B4">
    <cfRule type="colorScale" priority="5">
      <colorScale>
        <cfvo type="num" val="-1"/>
        <cfvo type="percentile" val="0"/>
        <cfvo type="num" val="1"/>
        <color rgb="FFFF0000"/>
        <color rgb="FF00B050"/>
        <color rgb="FFFF0000"/>
      </colorScale>
    </cfRule>
  </conditionalFormatting>
  <conditionalFormatting sqref="B15">
    <cfRule type="colorScale" priority="4">
      <colorScale>
        <cfvo type="num" val="-1"/>
        <cfvo type="percentile" val="0"/>
        <cfvo type="num" val="1"/>
        <color rgb="FFFF0000"/>
        <color rgb="FF00B050"/>
        <color rgb="FFFF0000"/>
      </colorScale>
    </cfRule>
  </conditionalFormatting>
  <conditionalFormatting sqref="B20:C20">
    <cfRule type="colorScale" priority="1">
      <colorScale>
        <cfvo type="num" val="-1"/>
        <cfvo type="num" val="0"/>
        <cfvo type="num" val="1"/>
        <color rgb="FFC00000"/>
        <color rgb="FF00B050"/>
        <color rgb="FF00B050"/>
      </colorScale>
    </cfRule>
  </conditionalFormatting>
  <dataValidations disablePrompts="1" count="3">
    <dataValidation type="custom" showInputMessage="1" showErrorMessage="1" error="Dimensionen untereinander nicht stimmig_x000a_" sqref="B8" xr:uid="{00000000-0002-0000-0A00-000000000000}">
      <formula1>B5-B7-6</formula1>
    </dataValidation>
    <dataValidation type="list" allowBlank="1" showInputMessage="1" showErrorMessage="1" sqref="B17" xr:uid="{00000000-0002-0000-0A00-000001000000}">
      <formula1>"55cm, 60cm"</formula1>
    </dataValidation>
    <dataValidation type="list" allowBlank="1" showInputMessage="1" showErrorMessage="1" sqref="B18" xr:uid="{00000000-0002-0000-0A00-000002000000}">
      <formula1>"Normalraum, Grossraum"</formula1>
    </dataValidation>
  </dataValidations>
  <pageMargins left="0.94488188976377963" right="0.47244094488188981" top="1.3779527559055118" bottom="0.6692913385826772" header="0.31496062992125984" footer="0.31496062992125984"/>
  <pageSetup paperSize="9" orientation="portrait" r:id="rId2"/>
  <headerFooter alignWithMargins="0">
    <oddHeader>&amp;L&amp;"V-ZUG Form,Bold"&amp;6
&amp;11V-ZUG AG&amp;R&amp;"EHP Symbols,Regular"&amp;46 1</oddHeader>
    <oddFooter>&amp;L&amp;"V-ZUG Form,Light"&amp;5&amp;F&amp;R&amp;"V-ZUG Text,Standard"&amp;11&amp;P/&amp;N</odd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D5874-9F28-4F0D-BAE7-28C6A3976831}">
  <dimension ref="A3:W23"/>
  <sheetViews>
    <sheetView topLeftCell="D1" workbookViewId="0">
      <selection activeCell="AM24" sqref="AM24"/>
    </sheetView>
  </sheetViews>
  <sheetFormatPr baseColWidth="10" defaultColWidth="11.42578125" defaultRowHeight="13.5" x14ac:dyDescent="0.25"/>
  <cols>
    <col min="1" max="1" width="28" style="7" customWidth="1"/>
    <col min="2" max="19" width="11.42578125" style="7"/>
    <col min="20" max="20" width="33.5703125" style="7" customWidth="1"/>
    <col min="21" max="21" width="19.140625" style="7" bestFit="1" customWidth="1"/>
    <col min="22" max="22" width="13.28515625" style="7" bestFit="1" customWidth="1"/>
    <col min="23" max="16384" width="11.42578125" style="7"/>
  </cols>
  <sheetData>
    <row r="3" spans="1:23" x14ac:dyDescent="0.25">
      <c r="B3" s="7" t="s">
        <v>128</v>
      </c>
      <c r="C3" s="7" t="s">
        <v>125</v>
      </c>
    </row>
    <row r="4" spans="1:23" ht="16.5" x14ac:dyDescent="0.3">
      <c r="B4" s="15" t="s">
        <v>111</v>
      </c>
      <c r="G4" s="7">
        <f>B5-B7-B8-6</f>
        <v>0</v>
      </c>
      <c r="U4" s="32" t="s">
        <v>202</v>
      </c>
    </row>
    <row r="5" spans="1:23" ht="16.5" x14ac:dyDescent="0.3">
      <c r="A5" s="7" t="s">
        <v>91</v>
      </c>
      <c r="B5" s="4">
        <f>'  '!L12</f>
        <v>900</v>
      </c>
      <c r="U5" s="32" t="s">
        <v>215</v>
      </c>
    </row>
    <row r="6" spans="1:23" ht="15" x14ac:dyDescent="0.25">
      <c r="A6" s="7" t="s">
        <v>92</v>
      </c>
      <c r="B6" s="4">
        <f>'  '!L14</f>
        <v>19</v>
      </c>
    </row>
    <row r="7" spans="1:23" ht="15" x14ac:dyDescent="0.25">
      <c r="A7" s="7" t="s">
        <v>94</v>
      </c>
      <c r="B7" s="4">
        <f>'  '!L16</f>
        <v>750</v>
      </c>
      <c r="U7" s="7" t="s">
        <v>126</v>
      </c>
    </row>
    <row r="8" spans="1:23" ht="15" x14ac:dyDescent="0.25">
      <c r="A8" s="7" t="s">
        <v>93</v>
      </c>
      <c r="B8" s="4">
        <f>'  '!L18</f>
        <v>144</v>
      </c>
      <c r="U8" s="7" t="s">
        <v>127</v>
      </c>
    </row>
    <row r="9" spans="1:23" ht="15.75" thickBot="1" x14ac:dyDescent="0.3">
      <c r="A9" s="10" t="s">
        <v>96</v>
      </c>
      <c r="B9" s="13">
        <f>'  '!L20</f>
        <v>30</v>
      </c>
      <c r="V9" s="7" t="s">
        <v>169</v>
      </c>
      <c r="W9" s="7" t="s">
        <v>170</v>
      </c>
    </row>
    <row r="10" spans="1:23" ht="17.25" thickBot="1" x14ac:dyDescent="0.35">
      <c r="A10" s="7" t="s">
        <v>95</v>
      </c>
      <c r="B10" s="14">
        <f>'Geo. GR'!W15</f>
        <v>143.6566884511904</v>
      </c>
      <c r="C10" s="17">
        <f>'Geo. NR'!W15</f>
        <v>140.11321029957566</v>
      </c>
      <c r="D10" s="12" t="s">
        <v>102</v>
      </c>
      <c r="U10" s="16" t="s">
        <v>132</v>
      </c>
      <c r="V10" s="27">
        <f>'Federstärke NR int'!$B$25</f>
        <v>322341.43555661413</v>
      </c>
      <c r="W10" s="40">
        <f>'Federstärke NR int'!$B$26</f>
        <v>-235219.67043456732</v>
      </c>
    </row>
    <row r="11" spans="1:23" ht="16.5" x14ac:dyDescent="0.3">
      <c r="U11" s="16" t="s">
        <v>133</v>
      </c>
      <c r="V11" s="27">
        <f>'Federstärke 60 NR int'!B25</f>
        <v>541963.9249216707</v>
      </c>
      <c r="W11" s="40">
        <f>'Federstärke 60 NR int'!B26</f>
        <v>-47491.690932596306</v>
      </c>
    </row>
    <row r="12" spans="1:23" ht="16.5" x14ac:dyDescent="0.3">
      <c r="A12" s="7" t="s">
        <v>90</v>
      </c>
      <c r="B12" s="4">
        <v>5</v>
      </c>
      <c r="U12" s="16" t="s">
        <v>134</v>
      </c>
      <c r="V12" s="27">
        <f>'Federstärke 55 GR int'!B25</f>
        <v>579569.88722722512</v>
      </c>
      <c r="W12" s="40">
        <f>'Federstärke 55 GR int'!B26</f>
        <v>82290.785984395829</v>
      </c>
    </row>
    <row r="13" spans="1:23" ht="16.5" x14ac:dyDescent="0.3">
      <c r="A13"/>
      <c r="B13"/>
      <c r="U13" s="16" t="s">
        <v>135</v>
      </c>
      <c r="V13" s="27">
        <f>'Fedrestärke 60 GR int'!B25</f>
        <v>495982.5546373094</v>
      </c>
      <c r="W13" s="40">
        <f>'Fedrestärke 60 GR int'!B26</f>
        <v>-69429.505112629398</v>
      </c>
    </row>
    <row r="14" spans="1:23" ht="16.5" x14ac:dyDescent="0.3">
      <c r="U14" s="41"/>
      <c r="V14" s="41"/>
      <c r="W14" s="41"/>
    </row>
    <row r="15" spans="1:23" ht="16.5" x14ac:dyDescent="0.3">
      <c r="A15" s="7" t="s">
        <v>100</v>
      </c>
      <c r="B15" s="11">
        <f>B5-B7-B8-6</f>
        <v>0</v>
      </c>
      <c r="C15" s="7" t="s">
        <v>105</v>
      </c>
      <c r="U15" s="41">
        <f>(IF(AND('  '!L8="Standard",'  '!L10="55 cm"),V10,U16))</f>
        <v>495982.5546373094</v>
      </c>
      <c r="V15" s="41">
        <f>(IF(AND('  '!L8="Standard",'  '!L10="55 cm"),W10,V16))</f>
        <v>-69429.505112629398</v>
      </c>
      <c r="W15" s="41"/>
    </row>
    <row r="16" spans="1:23" ht="16.5" x14ac:dyDescent="0.3">
      <c r="U16" s="41">
        <f>(IF(AND('  '!L8="Standard",'  '!L10="60 cm"),V11,U17))</f>
        <v>495982.5546373094</v>
      </c>
      <c r="V16" s="41">
        <f>(IF(AND('  '!L8="Standard",'  '!L10="60 cm"),W11,V17))</f>
        <v>-69429.505112629398</v>
      </c>
      <c r="W16" s="41"/>
    </row>
    <row r="17" spans="1:23" ht="16.5" x14ac:dyDescent="0.3">
      <c r="A17" s="7" t="s">
        <v>97</v>
      </c>
      <c r="B17" s="4" t="s">
        <v>99</v>
      </c>
      <c r="C17" s="7" t="s">
        <v>106</v>
      </c>
      <c r="U17" s="41">
        <f>(IF(AND(' '!L8="Extra height",'  '!L10="55 cm"),V12,U18))</f>
        <v>495982.5546373094</v>
      </c>
      <c r="V17" s="41">
        <f>(IF(AND(' '!L8="Extra height",'  '!L10="55 cm"),W12,V18))</f>
        <v>-69429.505112629398</v>
      </c>
      <c r="W17" s="41"/>
    </row>
    <row r="18" spans="1:23" ht="16.5" x14ac:dyDescent="0.3">
      <c r="A18" s="7" t="s">
        <v>98</v>
      </c>
      <c r="B18" s="4" t="s">
        <v>101</v>
      </c>
      <c r="C18" s="7" t="s">
        <v>107</v>
      </c>
      <c r="U18" s="41">
        <f>(IF(AND('  '!L8="Extra height",'  '!L10="60 cm"),V13,0))</f>
        <v>495982.5546373094</v>
      </c>
      <c r="V18" s="41">
        <f>(IF(AND('  '!L8="Extra height",'  '!L10="60 cm"),W13,0))</f>
        <v>-69429.505112629398</v>
      </c>
      <c r="W18" s="41"/>
    </row>
    <row r="20" spans="1:23" x14ac:dyDescent="0.25">
      <c r="A20" s="7" t="s">
        <v>116</v>
      </c>
      <c r="B20" s="7">
        <f>'Geo. GR'!X89-('Geo. GR'!AE9)</f>
        <v>74.907853801420131</v>
      </c>
      <c r="C20" s="7">
        <f>'Geo. NR'!X89-('Geo. GR'!AE9)</f>
        <v>8.8471730599813725</v>
      </c>
      <c r="U20" s="7" t="s">
        <v>179</v>
      </c>
    </row>
    <row r="21" spans="1:23" x14ac:dyDescent="0.25">
      <c r="U21" s="7" t="s">
        <v>125</v>
      </c>
      <c r="V21" s="7" t="s">
        <v>181</v>
      </c>
    </row>
    <row r="22" spans="1:23" x14ac:dyDescent="0.25">
      <c r="U22" s="7" t="s">
        <v>101</v>
      </c>
      <c r="V22" s="7" t="s">
        <v>182</v>
      </c>
    </row>
    <row r="23" spans="1:23" x14ac:dyDescent="0.25">
      <c r="A23" s="7" t="s">
        <v>131</v>
      </c>
      <c r="B23" s="7">
        <f>IF('  '!L8="Large capacity",B20,C20)</f>
        <v>8.8471730599813725</v>
      </c>
    </row>
  </sheetData>
  <conditionalFormatting sqref="B4">
    <cfRule type="colorScale" priority="3">
      <colorScale>
        <cfvo type="num" val="-1"/>
        <cfvo type="percentile" val="0"/>
        <cfvo type="num" val="1"/>
        <color rgb="FFFF0000"/>
        <color rgb="FF00B050"/>
        <color rgb="FFFF0000"/>
      </colorScale>
    </cfRule>
  </conditionalFormatting>
  <conditionalFormatting sqref="B15">
    <cfRule type="colorScale" priority="2">
      <colorScale>
        <cfvo type="num" val="-1"/>
        <cfvo type="percentile" val="0"/>
        <cfvo type="num" val="1"/>
        <color rgb="FFFF0000"/>
        <color rgb="FF00B050"/>
        <color rgb="FFFF0000"/>
      </colorScale>
    </cfRule>
  </conditionalFormatting>
  <conditionalFormatting sqref="B20:C20">
    <cfRule type="colorScale" priority="1">
      <colorScale>
        <cfvo type="num" val="-1"/>
        <cfvo type="num" val="0"/>
        <cfvo type="num" val="1"/>
        <color rgb="FFC00000"/>
        <color rgb="FF00B050"/>
        <color rgb="FF00B050"/>
      </colorScale>
    </cfRule>
  </conditionalFormatting>
  <dataValidations count="3">
    <dataValidation type="list" allowBlank="1" showInputMessage="1" showErrorMessage="1" sqref="B18" xr:uid="{1682D1D8-91E6-405D-B9F0-9D0E48BC7858}">
      <formula1>"Normalraum, Grossraum"</formula1>
    </dataValidation>
    <dataValidation type="list" allowBlank="1" showInputMessage="1" showErrorMessage="1" sqref="B17" xr:uid="{A3AF795B-43C4-44B1-BD24-799AFF9AD1A5}">
      <formula1>"55cm, 60cm"</formula1>
    </dataValidation>
    <dataValidation type="custom" showInputMessage="1" showErrorMessage="1" error="Dimensionen untereinander nicht stimmig_x000a_" sqref="B8" xr:uid="{D772655E-F42E-404F-B7DD-05EC81898DAE}">
      <formula1>B5-B7-6</formula1>
    </dataValidation>
  </dataValidation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3:R50"/>
  <sheetViews>
    <sheetView workbookViewId="0">
      <selection activeCell="A10" sqref="A10"/>
    </sheetView>
  </sheetViews>
  <sheetFormatPr baseColWidth="10" defaultColWidth="11.42578125" defaultRowHeight="13.5" x14ac:dyDescent="0.25"/>
  <cols>
    <col min="1" max="1" width="29.42578125" style="1" bestFit="1" customWidth="1"/>
    <col min="2" max="2" width="11.42578125" style="1"/>
    <col min="3" max="3" width="0.7109375" style="1" customWidth="1"/>
    <col min="4" max="6" width="11.42578125" style="1" customWidth="1"/>
    <col min="7" max="7" width="12.5703125" style="1" bestFit="1" customWidth="1"/>
    <col min="8" max="8" width="16.5703125" style="1" bestFit="1" customWidth="1"/>
    <col min="9" max="9" width="17.7109375" style="1" bestFit="1" customWidth="1"/>
    <col min="10" max="18" width="11.42578125" style="1" customWidth="1"/>
    <col min="19"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52</v>
      </c>
      <c r="B17" s="1" t="s">
        <v>103</v>
      </c>
    </row>
    <row r="19" spans="1:9" x14ac:dyDescent="0.25">
      <c r="A19" s="1" t="s">
        <v>97</v>
      </c>
    </row>
    <row r="20" spans="1:9" ht="15" x14ac:dyDescent="0.25">
      <c r="A20" s="4" t="s">
        <v>99</v>
      </c>
      <c r="B20" s="1" t="s">
        <v>106</v>
      </c>
    </row>
    <row r="22" spans="1:9" x14ac:dyDescent="0.25">
      <c r="A22" s="1" t="s">
        <v>46</v>
      </c>
    </row>
    <row r="23" spans="1:9" ht="15" x14ac:dyDescent="0.25">
      <c r="A23" s="4" t="s">
        <v>53</v>
      </c>
    </row>
    <row r="25" spans="1:9" x14ac:dyDescent="0.25">
      <c r="A25" s="26" t="s">
        <v>168</v>
      </c>
      <c r="B25" s="23">
        <f>'Kraft 55 NR'!AL36</f>
        <v>322341.43555661413</v>
      </c>
    </row>
    <row r="26" spans="1:9" x14ac:dyDescent="0.25">
      <c r="A26" s="1" t="s">
        <v>167</v>
      </c>
      <c r="B26" s="23">
        <f>'Kraft 55 NR'!AL37</f>
        <v>-235219.67043456732</v>
      </c>
    </row>
    <row r="28" spans="1:9" x14ac:dyDescent="0.25">
      <c r="A28" s="1" t="s">
        <v>139</v>
      </c>
      <c r="D28" s="1">
        <v>9.5</v>
      </c>
    </row>
    <row r="29" spans="1:9" x14ac:dyDescent="0.25">
      <c r="A29" s="1" t="s">
        <v>140</v>
      </c>
      <c r="D29" s="1" t="s">
        <v>141</v>
      </c>
    </row>
    <row r="30" spans="1:9" x14ac:dyDescent="0.25">
      <c r="G30" s="1" t="s">
        <v>35</v>
      </c>
      <c r="H30" s="1" t="s">
        <v>148</v>
      </c>
      <c r="I30" s="1" t="s">
        <v>149</v>
      </c>
    </row>
    <row r="31" spans="1:9" x14ac:dyDescent="0.25">
      <c r="G31" s="1">
        <f>VLOOKUP(A23,G46:H47,2,FALSE)</f>
        <v>64</v>
      </c>
      <c r="H31" s="1">
        <f>VLOOKUP(A23,I46:J47,2,FALSE)</f>
        <v>5.4</v>
      </c>
      <c r="I31" s="1">
        <f>VLOOKUP(A23,G49:H50,2,FALSE)</f>
        <v>45</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54</v>
      </c>
      <c r="I46" s="1" t="s">
        <v>52</v>
      </c>
      <c r="J46" s="1">
        <f>VLOOKUP(A17,K43:L44,2,FALSE)</f>
        <v>4.0599999999999996</v>
      </c>
    </row>
    <row r="47" spans="7:16" x14ac:dyDescent="0.25">
      <c r="G47" s="1" t="s">
        <v>53</v>
      </c>
      <c r="H47" s="1">
        <f>VLOOKUP(A17,I43:J44,2,FALSE)</f>
        <v>64</v>
      </c>
      <c r="I47" s="1" t="s">
        <v>53</v>
      </c>
      <c r="J47" s="1">
        <f>VLOOKUP(A17,M43:N44,2,FALSE)</f>
        <v>5.4</v>
      </c>
    </row>
    <row r="49" spans="7:8" x14ac:dyDescent="0.25">
      <c r="G49" s="1" t="s">
        <v>52</v>
      </c>
      <c r="H49" s="1">
        <v>45</v>
      </c>
    </row>
    <row r="50" spans="7:8" x14ac:dyDescent="0.25">
      <c r="G50" s="1" t="s">
        <v>53</v>
      </c>
      <c r="H50" s="1">
        <f>VLOOKUP(A17,O43:P44,2,FALSE)</f>
        <v>45</v>
      </c>
    </row>
  </sheetData>
  <dataConsolidate>
    <dataRefs count="2">
      <dataRef ref="D23:E25" sheet="Federstärke 55NR"/>
      <dataRef name="Design"/>
    </dataRefs>
  </dataConsolidate>
  <customSheetViews>
    <customSheetView guid="{32F0DE77-792E-4A94-AD21-A7886E218EB6}" state="hidden">
      <selection activeCell="W14" sqref="W14"/>
      <pageMargins left="0.94488188976377963" right="0.47244094488188981" top="1.3779527559055118" bottom="0.6692913385826772" header="0.31496062992125984" footer="0.31496062992125984"/>
      <pageSetup paperSize="9" orientation="portrait" r:id="rId1"/>
      <headerFooter alignWithMargins="0">
        <oddHeader>&amp;L&amp;"V-ZUG Form,Bold"&amp;6
&amp;11V-ZUG AG&amp;R&amp;"EHP Symbols,Regular"&amp;46 1</oddHeader>
        <oddFooter>&amp;L&amp;"V-ZUG Form,Light"&amp;5&amp;F&amp;R&amp;"V-ZUG Text,Standard"&amp;11&amp;P/&amp;N</oddFooter>
      </headerFooter>
    </customSheetView>
  </customSheetViews>
  <conditionalFormatting sqref="A25:B25">
    <cfRule type="cellIs" dxfId="47" priority="18" operator="lessThan">
      <formula>0</formula>
    </cfRule>
  </conditionalFormatting>
  <conditionalFormatting sqref="A25">
    <cfRule type="iconSet" priority="11">
      <iconSet showValue="0" reverse="1">
        <cfvo type="percent" val="0"/>
        <cfvo type="num" val="-0.2"/>
        <cfvo type="num" val="0"/>
      </iconSet>
    </cfRule>
    <cfRule type="iconSet" priority="15">
      <iconSet iconSet="3Symbols">
        <cfvo type="percent" val="0"/>
        <cfvo type="percent" val="33"/>
        <cfvo type="percent" val="67"/>
      </iconSet>
    </cfRule>
  </conditionalFormatting>
  <conditionalFormatting sqref="C4">
    <cfRule type="iconSet" priority="3">
      <iconSet iconSet="3Symbols" showValue="0" reverse="1">
        <cfvo type="percent" val="0"/>
        <cfvo type="num" val="-0.2"/>
        <cfvo type="num" val="0"/>
      </iconSet>
    </cfRule>
  </conditionalFormatting>
  <conditionalFormatting sqref="C28">
    <cfRule type="dataBar" priority="6">
      <dataBar>
        <cfvo type="min"/>
        <cfvo type="max"/>
        <color rgb="FF638EC6"/>
      </dataBar>
    </cfRule>
  </conditionalFormatting>
  <conditionalFormatting sqref="C4">
    <cfRule type="cellIs" dxfId="46" priority="4" operator="greaterThan">
      <formula>0</formula>
    </cfRule>
    <cfRule type="cellIs" dxfId="45" priority="5" operator="lessThan">
      <formula>0</formula>
    </cfRule>
  </conditionalFormatting>
  <dataValidations xWindow="67" yWindow="538" count="4">
    <dataValidation type="list" allowBlank="1" showErrorMessage="1" prompt="Hallo_x000a_" sqref="A23" xr:uid="{00000000-0002-0000-0100-000000000000}">
      <formula1>Feder</formula1>
    </dataValidation>
    <dataValidation type="list" showInputMessage="1" showErrorMessage="1" sqref="A14:A15" xr:uid="{00000000-0002-0000-0100-000001000000}">
      <formula1>Design</formula1>
    </dataValidation>
    <dataValidation type="list" showInputMessage="1" showErrorMessage="1" sqref="A17" xr:uid="{00000000-0002-0000-0100-000002000000}">
      <formula1>Raum</formula1>
    </dataValidation>
    <dataValidation type="list" showInputMessage="1" showErrorMessage="1" sqref="A20" xr:uid="{00000000-0002-0000-0100-000003000000}">
      <formula1>Breite</formula1>
    </dataValidation>
  </dataValidations>
  <pageMargins left="0.94488188976377963" right="0.47244094488188981" top="1.3779527559055118" bottom="0.6692913385826772" header="0.31496062992125984" footer="0.31496062992125984"/>
  <pageSetup paperSize="9" orientation="portrait" r:id="rId2"/>
  <headerFooter alignWithMargins="0">
    <oddHeader>&amp;L&amp;"V-ZUG Form,Bold"&amp;6
&amp;11V-ZUG AG&amp;R&amp;"EHP Symbols,Regular"&amp;46 1</oddHeader>
    <oddFooter>&amp;L&amp;"V-ZUG Form,Light"&amp;5&amp;F&amp;R&amp;"V-ZUG Text,Standard"&amp;11&amp;P/&amp;N</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iconSet" priority="2" id="{0502735F-D4AE-4428-9CC2-F091158C82B0}">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854F2C37-5ADB-4B83-8CE0-B2324ECD832A}">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BD6AC-E377-4131-9133-1D3F5F82DACA}">
  <sheetPr codeName="Tabelle11"/>
  <dimension ref="A5:R19"/>
  <sheetViews>
    <sheetView showGridLines="0" tabSelected="1" zoomScaleNormal="100" workbookViewId="0"/>
  </sheetViews>
  <sheetFormatPr baseColWidth="10" defaultRowHeight="12.75" x14ac:dyDescent="0.2"/>
  <cols>
    <col min="1" max="1" width="28.140625" bestFit="1" customWidth="1"/>
    <col min="10" max="10" width="9.5703125" customWidth="1"/>
    <col min="11" max="11" width="5.28515625" customWidth="1"/>
    <col min="12" max="12" width="28" customWidth="1"/>
  </cols>
  <sheetData>
    <row r="5" spans="1:18" s="51" customFormat="1" ht="26.25" x14ac:dyDescent="0.4">
      <c r="A5" s="64" t="s">
        <v>203</v>
      </c>
      <c r="B5" s="64"/>
      <c r="C5" s="64"/>
      <c r="D5" s="64"/>
      <c r="E5" s="64"/>
      <c r="F5" s="64"/>
      <c r="G5" s="64"/>
      <c r="H5" s="64"/>
      <c r="I5" s="64"/>
      <c r="J5" s="64"/>
      <c r="K5" s="64"/>
      <c r="L5" s="64"/>
      <c r="M5" s="64"/>
    </row>
    <row r="6" spans="1:18" s="49" customFormat="1" ht="25.5" x14ac:dyDescent="0.35"/>
    <row r="7" spans="1:18" s="49" customFormat="1" ht="25.5" customHeight="1" x14ac:dyDescent="0.35">
      <c r="B7" s="50"/>
    </row>
    <row r="8" spans="1:18" s="49" customFormat="1" ht="25.5" x14ac:dyDescent="0.35"/>
    <row r="9" spans="1:18" s="49" customFormat="1" ht="25.5" x14ac:dyDescent="0.35"/>
    <row r="10" spans="1:18" s="49" customFormat="1" ht="25.5" x14ac:dyDescent="0.35">
      <c r="B10" s="50"/>
    </row>
    <row r="11" spans="1:18" s="49" customFormat="1" ht="25.5" x14ac:dyDescent="0.35"/>
    <row r="12" spans="1:18" s="49" customFormat="1" ht="25.5" x14ac:dyDescent="0.35"/>
    <row r="13" spans="1:18" s="49" customFormat="1" ht="26.25" x14ac:dyDescent="0.4">
      <c r="A13" s="64"/>
      <c r="B13" s="64"/>
      <c r="C13" s="64"/>
      <c r="D13" s="64"/>
      <c r="E13" s="64"/>
      <c r="F13" s="64"/>
      <c r="G13" s="64"/>
      <c r="H13" s="64"/>
      <c r="I13" s="64"/>
      <c r="J13" s="64"/>
      <c r="K13" s="64"/>
      <c r="L13" s="64"/>
      <c r="M13" s="64"/>
      <c r="R13"/>
    </row>
    <row r="14" spans="1:18" s="49" customFormat="1" ht="25.5" x14ac:dyDescent="0.35"/>
    <row r="15" spans="1:18" s="49" customFormat="1" ht="27" customHeight="1" x14ac:dyDescent="0.35">
      <c r="B15" s="50"/>
    </row>
    <row r="16" spans="1:18" s="49" customFormat="1" ht="25.5" x14ac:dyDescent="0.35"/>
    <row r="17" spans="1:14" s="49" customFormat="1" ht="20.25" customHeight="1" x14ac:dyDescent="0.4">
      <c r="A17" s="64"/>
      <c r="B17" s="64"/>
      <c r="C17" s="64"/>
      <c r="D17" s="64"/>
      <c r="E17" s="64"/>
      <c r="F17" s="64"/>
      <c r="G17" s="64"/>
      <c r="H17" s="64"/>
      <c r="I17" s="64"/>
      <c r="J17" s="64"/>
      <c r="K17" s="64"/>
      <c r="L17" s="64"/>
      <c r="M17" s="64"/>
      <c r="N17" s="61"/>
    </row>
    <row r="19" spans="1:14" ht="93.75" customHeight="1" x14ac:dyDescent="0.2"/>
  </sheetData>
  <sheetProtection algorithmName="SHA-512" hashValue="KD3ml/ReYytBTh1q+DTZF64x/bBiAOUMx1sU3MWqrWH57TRIOUz0KK+gVOfqZeQwxrsAO38uuu95zR57zBSO5A==" saltValue="aW2ukWOkEPLVmOGG5Xyw7A==" spinCount="100000" sheet="1" objects="1" scenarios="1"/>
  <mergeCells count="3">
    <mergeCell ref="A5:M5"/>
    <mergeCell ref="A13:M13"/>
    <mergeCell ref="A17:M17"/>
  </mergeCells>
  <conditionalFormatting sqref="N17">
    <cfRule type="containsText" dxfId="23" priority="1" operator="containsText" text="NO">
      <formula>NOT(ISERROR(SEARCH("NO",N17)))</formula>
    </cfRule>
  </conditionalFormatting>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W32"/>
  <sheetViews>
    <sheetView showGridLines="0" zoomScaleNormal="100" workbookViewId="0">
      <selection activeCell="N13" sqref="N13"/>
    </sheetView>
  </sheetViews>
  <sheetFormatPr baseColWidth="10" defaultColWidth="11.42578125" defaultRowHeight="16.5" x14ac:dyDescent="0.3"/>
  <cols>
    <col min="1" max="9" width="11.42578125" style="32"/>
    <col min="10" max="10" width="34.7109375" style="32" customWidth="1"/>
    <col min="11" max="11" width="8.42578125" style="32" customWidth="1"/>
    <col min="12" max="12" width="14.7109375" style="32" customWidth="1"/>
    <col min="13" max="13" width="4.7109375" style="32" customWidth="1"/>
    <col min="14" max="14" width="18.7109375" style="32" customWidth="1"/>
    <col min="15" max="15" width="11.42578125" style="32" customWidth="1"/>
    <col min="16" max="19" width="11.42578125" style="32"/>
    <col min="20" max="20" width="11.42578125" style="32" customWidth="1"/>
    <col min="21" max="21" width="5.85546875" style="32" customWidth="1"/>
    <col min="22" max="22" width="54.42578125" style="32" customWidth="1"/>
    <col min="23" max="16384" width="11.42578125" style="33"/>
  </cols>
  <sheetData>
    <row r="1" spans="10:12" ht="17.25" thickBot="1" x14ac:dyDescent="0.35"/>
    <row r="2" spans="10:12" ht="17.25" thickTop="1" x14ac:dyDescent="0.3">
      <c r="J2" s="65" t="s">
        <v>124</v>
      </c>
      <c r="K2" s="65"/>
      <c r="L2" s="68"/>
    </row>
    <row r="3" spans="10:12" ht="17.25" thickBot="1" x14ac:dyDescent="0.35">
      <c r="J3" s="32" t="s">
        <v>183</v>
      </c>
      <c r="L3" s="69"/>
    </row>
    <row r="4" spans="10:12" ht="18" thickTop="1" thickBot="1" x14ac:dyDescent="0.35"/>
    <row r="5" spans="10:12" ht="17.25" thickTop="1" x14ac:dyDescent="0.3">
      <c r="J5" s="70"/>
      <c r="K5" s="71"/>
    </row>
    <row r="6" spans="10:12" ht="17.25" thickBot="1" x14ac:dyDescent="0.35">
      <c r="J6" s="72"/>
      <c r="K6" s="73"/>
    </row>
    <row r="7" spans="10:12" ht="18" thickTop="1" thickBot="1" x14ac:dyDescent="0.35"/>
    <row r="8" spans="10:12" ht="18" customHeight="1" thickTop="1" thickBot="1" x14ac:dyDescent="0.35">
      <c r="J8" s="34" t="s">
        <v>98</v>
      </c>
      <c r="K8" s="34"/>
      <c r="L8" s="20" t="s">
        <v>101</v>
      </c>
    </row>
    <row r="9" spans="10:12" ht="18" customHeight="1" thickTop="1" thickBot="1" x14ac:dyDescent="0.35"/>
    <row r="10" spans="10:12" ht="18" customHeight="1" thickTop="1" thickBot="1" x14ac:dyDescent="0.35">
      <c r="J10" s="34" t="s">
        <v>97</v>
      </c>
      <c r="K10" s="34"/>
      <c r="L10" s="20" t="s">
        <v>127</v>
      </c>
    </row>
    <row r="11" spans="10:12" ht="18" customHeight="1" thickTop="1" thickBot="1" x14ac:dyDescent="0.35"/>
    <row r="12" spans="10:12" ht="18" customHeight="1" thickTop="1" thickBot="1" x14ac:dyDescent="0.35">
      <c r="J12" s="34" t="s">
        <v>118</v>
      </c>
      <c r="K12" s="34" t="s">
        <v>70</v>
      </c>
      <c r="L12" s="20">
        <v>900</v>
      </c>
    </row>
    <row r="13" spans="10:12" ht="18" customHeight="1" thickTop="1" thickBot="1" x14ac:dyDescent="0.35">
      <c r="J13" s="35"/>
      <c r="K13" s="35"/>
      <c r="L13" s="35"/>
    </row>
    <row r="14" spans="10:12" ht="18" customHeight="1" thickTop="1" thickBot="1" x14ac:dyDescent="0.35">
      <c r="J14" s="34" t="s">
        <v>119</v>
      </c>
      <c r="K14" s="34" t="s">
        <v>71</v>
      </c>
      <c r="L14" s="20">
        <v>19</v>
      </c>
    </row>
    <row r="15" spans="10:12" ht="18" customHeight="1" thickTop="1" thickBot="1" x14ac:dyDescent="0.35">
      <c r="J15" s="35"/>
      <c r="K15" s="35"/>
      <c r="L15" s="35"/>
    </row>
    <row r="16" spans="10:12" ht="18" customHeight="1" thickTop="1" thickBot="1" x14ac:dyDescent="0.35">
      <c r="J16" s="34" t="s">
        <v>120</v>
      </c>
      <c r="K16" s="34" t="s">
        <v>72</v>
      </c>
      <c r="L16" s="20">
        <v>750</v>
      </c>
    </row>
    <row r="17" spans="10:23" ht="17.25" customHeight="1" thickTop="1" x14ac:dyDescent="0.3">
      <c r="J17" s="35"/>
      <c r="K17" s="35"/>
      <c r="L17" s="35"/>
      <c r="M17" s="66" t="s">
        <v>152</v>
      </c>
    </row>
    <row r="18" spans="10:23" ht="17.25" customHeight="1" thickBot="1" x14ac:dyDescent="0.35">
      <c r="J18" s="34" t="s">
        <v>121</v>
      </c>
      <c r="K18" s="34" t="s">
        <v>73</v>
      </c>
      <c r="L18" s="21">
        <f>L12-6-L16</f>
        <v>144</v>
      </c>
      <c r="M18" s="66"/>
    </row>
    <row r="19" spans="10:23" ht="18" customHeight="1" thickTop="1" thickBot="1" x14ac:dyDescent="0.35">
      <c r="J19" s="35"/>
      <c r="K19" s="35"/>
      <c r="L19" s="35"/>
    </row>
    <row r="20" spans="10:23" ht="18" customHeight="1" thickTop="1" thickBot="1" x14ac:dyDescent="0.35">
      <c r="J20" s="34" t="s">
        <v>122</v>
      </c>
      <c r="K20" s="34" t="s">
        <v>75</v>
      </c>
      <c r="L20" s="20">
        <v>30</v>
      </c>
    </row>
    <row r="21" spans="10:23" ht="17.25" customHeight="1" thickTop="1" x14ac:dyDescent="0.3">
      <c r="J21" s="35"/>
      <c r="K21" s="35"/>
      <c r="L21" s="35"/>
    </row>
    <row r="22" spans="10:23" ht="17.25" customHeight="1" thickBot="1" x14ac:dyDescent="0.35">
      <c r="J22" s="34" t="s">
        <v>123</v>
      </c>
      <c r="K22" s="34" t="s">
        <v>76</v>
      </c>
      <c r="L22" s="21">
        <f>IF(L8="Grossraum",ROUNDDOWN(Sockelhöhe!B10,0),ROUNDDOWN(Sockelhöhe!C10,0))</f>
        <v>143</v>
      </c>
    </row>
    <row r="23" spans="10:23" ht="18" customHeight="1" thickTop="1" thickBot="1" x14ac:dyDescent="0.35">
      <c r="J23" s="35"/>
      <c r="K23" s="35"/>
      <c r="L23" s="35"/>
    </row>
    <row r="24" spans="10:23" ht="18" customHeight="1" thickTop="1" thickBot="1" x14ac:dyDescent="0.35">
      <c r="J24" s="34" t="s">
        <v>216</v>
      </c>
      <c r="K24" s="34"/>
      <c r="L24" s="20">
        <v>12</v>
      </c>
      <c r="M24" s="36"/>
      <c r="N24" s="36"/>
      <c r="O24" s="37"/>
      <c r="P24" s="67"/>
      <c r="Q24" s="67"/>
      <c r="R24" s="67"/>
      <c r="S24" s="67"/>
      <c r="W24" s="32"/>
    </row>
    <row r="25" spans="10:23" ht="17.25" customHeight="1" thickTop="1" x14ac:dyDescent="0.3">
      <c r="O25" s="37"/>
      <c r="P25" s="67"/>
      <c r="Q25" s="67"/>
      <c r="R25" s="67"/>
      <c r="S25" s="67"/>
    </row>
    <row r="26" spans="10:23" ht="36" thickBot="1" x14ac:dyDescent="0.35">
      <c r="J26" s="34" t="s">
        <v>136</v>
      </c>
      <c r="K26" s="34"/>
      <c r="L26" s="22" t="str">
        <f>IF(Sockelhöhe!B23&gt;0,"JA","NEIN")</f>
        <v>JA</v>
      </c>
      <c r="M26" s="59" t="s">
        <v>153</v>
      </c>
      <c r="O26" s="37"/>
    </row>
    <row r="27" spans="10:23" ht="17.25" customHeight="1" thickTop="1" x14ac:dyDescent="0.3">
      <c r="M27" s="59"/>
      <c r="O27" s="38"/>
      <c r="P27" s="67"/>
      <c r="Q27" s="67"/>
      <c r="R27" s="67"/>
      <c r="S27" s="67"/>
    </row>
    <row r="28" spans="10:23" ht="36" thickBot="1" x14ac:dyDescent="0.35">
      <c r="J28" s="34" t="s">
        <v>217</v>
      </c>
      <c r="K28" s="34"/>
      <c r="L28" s="22" t="str">
        <f>IF(Sockelhöhe!U15&lt;0,"JA","NEIN")</f>
        <v>NEIN</v>
      </c>
      <c r="M28" s="59" t="s">
        <v>173</v>
      </c>
    </row>
    <row r="29" spans="10:23" ht="16.5" customHeight="1" thickTop="1" x14ac:dyDescent="0.3">
      <c r="M29" s="59"/>
    </row>
    <row r="30" spans="10:23" ht="36" thickBot="1" x14ac:dyDescent="0.35">
      <c r="J30" s="34" t="s">
        <v>171</v>
      </c>
      <c r="K30" s="34"/>
      <c r="L30" s="22" t="str">
        <f>IF(Sockelhöhe!V15&lt;0,"JA","NEIN")</f>
        <v>JA</v>
      </c>
      <c r="M30" s="59" t="s">
        <v>174</v>
      </c>
      <c r="N30" s="60" t="s">
        <v>178</v>
      </c>
      <c r="O30" s="47" t="str">
        <f>IF(L8="Normalraum",Sockelhöhe!V21,Sockelhöhe!V22)</f>
        <v>W84604</v>
      </c>
      <c r="P30" s="46" t="s">
        <v>180</v>
      </c>
    </row>
    <row r="31" spans="10:23" ht="17.25" thickTop="1" x14ac:dyDescent="0.3"/>
    <row r="32" spans="10:23" ht="51" customHeight="1" x14ac:dyDescent="0.3">
      <c r="T32" s="33"/>
      <c r="U32" s="55"/>
      <c r="V32" s="33"/>
    </row>
  </sheetData>
  <sheetProtection algorithmName="SHA-512" hashValue="V1bRSLQDU0upAPVuimM11lmGjsSWrqJjT8TKcXxxwDwERNC3oABMRoTg5kbAqtuOaVaZiUhvqg0W7fKJ6s8kWQ==" saltValue="nW6qTmjyhx3dzCMC9BH4+g==" spinCount="100000" sheet="1" objects="1" scenarios="1"/>
  <customSheetViews>
    <customSheetView guid="{32F0DE77-792E-4A94-AD21-A7886E218EB6}" showGridLines="0">
      <selection activeCell="N8" sqref="N8"/>
      <pageMargins left="0.7" right="0.7" top="0.78740157499999996" bottom="0.78740157499999996" header="0.3" footer="0.3"/>
      <pageSetup paperSize="8" orientation="landscape" r:id="rId1"/>
    </customSheetView>
  </customSheetViews>
  <mergeCells count="6">
    <mergeCell ref="J2:K2"/>
    <mergeCell ref="M17:M18"/>
    <mergeCell ref="P24:S25"/>
    <mergeCell ref="P27:S27"/>
    <mergeCell ref="L2:L3"/>
    <mergeCell ref="J5:K6"/>
  </mergeCells>
  <conditionalFormatting sqref="L26">
    <cfRule type="containsText" dxfId="22" priority="7" operator="containsText" text="NEIN">
      <formula>NOT(ISERROR(SEARCH("NEIN",L26)))</formula>
    </cfRule>
  </conditionalFormatting>
  <conditionalFormatting sqref="L28">
    <cfRule type="containsText" dxfId="21" priority="6" operator="containsText" text="NEIN">
      <formula>NOT(ISERROR(SEARCH("NEIN",L28)))</formula>
    </cfRule>
  </conditionalFormatting>
  <conditionalFormatting sqref="L30">
    <cfRule type="containsText" dxfId="20" priority="5" operator="containsText" text="NEIN">
      <formula>NOT(ISERROR(SEARCH("NEIN",L30)))</formula>
    </cfRule>
  </conditionalFormatting>
  <conditionalFormatting sqref="U32">
    <cfRule type="containsText" dxfId="19" priority="2" operator="containsText" text="NEIN">
      <formula>NOT(ISERROR(SEARCH("NEIN",U32)))</formula>
    </cfRule>
  </conditionalFormatting>
  <dataValidations count="1">
    <dataValidation type="list" allowBlank="1" showInputMessage="1" showErrorMessage="1" sqref="L8" xr:uid="{00000000-0002-0000-0B00-000000000000}">
      <formula1>Grossraum</formula1>
    </dataValidation>
  </dataValidations>
  <pageMargins left="0.7" right="0.7" top="0.78740157499999996" bottom="0.78740157499999996" header="0.3" footer="0.3"/>
  <pageSetup paperSize="8"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Sockelhöhe!$U$7:$U$8</xm:f>
          </x14:formula1>
          <xm:sqref>L10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730D-47CC-4A8F-94DF-938E604BDC0B}">
  <sheetPr codeName="Tabelle13"/>
  <dimension ref="A2:W32"/>
  <sheetViews>
    <sheetView showGridLines="0" workbookViewId="0">
      <selection activeCell="J25" sqref="J25"/>
    </sheetView>
  </sheetViews>
  <sheetFormatPr baseColWidth="10" defaultColWidth="11.42578125" defaultRowHeight="16.5" x14ac:dyDescent="0.3"/>
  <cols>
    <col min="1" max="9" width="11.42578125" style="32"/>
    <col min="10" max="10" width="34.7109375" style="32" customWidth="1"/>
    <col min="11" max="11" width="8.42578125" style="32" customWidth="1"/>
    <col min="12" max="12" width="14.7109375" style="32" customWidth="1"/>
    <col min="13" max="13" width="5.28515625" style="32" customWidth="1"/>
    <col min="14" max="14" width="8" style="32" customWidth="1"/>
    <col min="15" max="15" width="11.42578125" style="32" customWidth="1"/>
    <col min="16" max="22" width="11.42578125" style="32"/>
    <col min="23" max="16384" width="11.42578125" style="33"/>
  </cols>
  <sheetData>
    <row r="2" spans="10:12" x14ac:dyDescent="0.3">
      <c r="J2" s="65" t="s">
        <v>185</v>
      </c>
      <c r="K2" s="65"/>
      <c r="L2" s="75" t="s">
        <v>184</v>
      </c>
    </row>
    <row r="3" spans="10:12" x14ac:dyDescent="0.3">
      <c r="J3" s="32" t="s">
        <v>186</v>
      </c>
      <c r="L3" s="75"/>
    </row>
    <row r="7" spans="10:12" ht="17.25" thickBot="1" x14ac:dyDescent="0.35"/>
    <row r="8" spans="10:12" ht="18" thickTop="1" thickBot="1" x14ac:dyDescent="0.35">
      <c r="J8" s="34" t="s">
        <v>187</v>
      </c>
      <c r="K8" s="34"/>
      <c r="L8" s="20" t="s">
        <v>101</v>
      </c>
    </row>
    <row r="9" spans="10:12" ht="18" thickTop="1" thickBot="1" x14ac:dyDescent="0.35"/>
    <row r="10" spans="10:12" ht="18" thickTop="1" thickBot="1" x14ac:dyDescent="0.35">
      <c r="J10" s="34" t="s">
        <v>188</v>
      </c>
      <c r="K10" s="34"/>
      <c r="L10" s="20" t="s">
        <v>127</v>
      </c>
    </row>
    <row r="11" spans="10:12" ht="18" thickTop="1" thickBot="1" x14ac:dyDescent="0.35"/>
    <row r="12" spans="10:12" ht="18" thickTop="1" thickBot="1" x14ac:dyDescent="0.35">
      <c r="J12" s="34" t="s">
        <v>189</v>
      </c>
      <c r="K12" s="34" t="s">
        <v>70</v>
      </c>
      <c r="L12" s="20">
        <v>800</v>
      </c>
    </row>
    <row r="13" spans="10:12" ht="18" thickTop="1" thickBot="1" x14ac:dyDescent="0.35">
      <c r="J13" s="35"/>
      <c r="K13" s="35"/>
      <c r="L13" s="35"/>
    </row>
    <row r="14" spans="10:12" ht="18" thickTop="1" thickBot="1" x14ac:dyDescent="0.35">
      <c r="J14" s="34" t="s">
        <v>190</v>
      </c>
      <c r="K14" s="34" t="s">
        <v>71</v>
      </c>
      <c r="L14" s="20">
        <v>19</v>
      </c>
    </row>
    <row r="15" spans="10:12" ht="18" thickTop="1" thickBot="1" x14ac:dyDescent="0.35">
      <c r="J15" s="35"/>
      <c r="K15" s="35"/>
      <c r="L15" s="35"/>
    </row>
    <row r="16" spans="10:12" ht="18" thickTop="1" thickBot="1" x14ac:dyDescent="0.35">
      <c r="J16" s="34" t="s">
        <v>191</v>
      </c>
      <c r="K16" s="34" t="s">
        <v>72</v>
      </c>
      <c r="L16" s="20">
        <v>750</v>
      </c>
    </row>
    <row r="17" spans="10:23" ht="17.25" thickTop="1" x14ac:dyDescent="0.3">
      <c r="J17" s="35"/>
      <c r="K17" s="35"/>
      <c r="L17" s="35"/>
      <c r="M17" s="74" t="s">
        <v>152</v>
      </c>
    </row>
    <row r="18" spans="10:23" ht="17.25" thickBot="1" x14ac:dyDescent="0.35">
      <c r="J18" s="34" t="s">
        <v>192</v>
      </c>
      <c r="K18" s="34" t="s">
        <v>73</v>
      </c>
      <c r="L18" s="21">
        <f>L12-6-L16</f>
        <v>44</v>
      </c>
      <c r="M18" s="74"/>
    </row>
    <row r="19" spans="10:23" ht="18" thickTop="1" thickBot="1" x14ac:dyDescent="0.35">
      <c r="J19" s="35"/>
      <c r="K19" s="35"/>
      <c r="L19" s="35"/>
    </row>
    <row r="20" spans="10:23" ht="18" thickTop="1" thickBot="1" x14ac:dyDescent="0.35">
      <c r="J20" s="34" t="s">
        <v>193</v>
      </c>
      <c r="K20" s="34" t="s">
        <v>75</v>
      </c>
      <c r="L20" s="20">
        <v>30</v>
      </c>
    </row>
    <row r="21" spans="10:23" ht="17.25" thickTop="1" x14ac:dyDescent="0.3">
      <c r="J21" s="35"/>
      <c r="K21" s="35"/>
      <c r="L21" s="35"/>
    </row>
    <row r="22" spans="10:23" ht="17.25" thickBot="1" x14ac:dyDescent="0.35">
      <c r="J22" s="34" t="s">
        <v>194</v>
      </c>
      <c r="K22" s="34" t="s">
        <v>76</v>
      </c>
      <c r="L22" s="21">
        <f>IF(L8="Grossraum",ROUNDDOWN(Sockelhöhe!B10,0),ROUNDDOWN(Sockelhöhe!C10,0))</f>
        <v>143</v>
      </c>
    </row>
    <row r="23" spans="10:23" ht="18" thickTop="1" thickBot="1" x14ac:dyDescent="0.35">
      <c r="J23" s="35"/>
      <c r="K23" s="35"/>
      <c r="L23" s="35"/>
    </row>
    <row r="24" spans="10:23" ht="18" thickTop="1" thickBot="1" x14ac:dyDescent="0.35">
      <c r="J24" s="34" t="s">
        <v>201</v>
      </c>
      <c r="K24" s="34"/>
      <c r="L24" s="20">
        <v>9.5</v>
      </c>
      <c r="M24" s="36"/>
      <c r="N24" s="36"/>
      <c r="O24" s="37"/>
      <c r="P24" s="67"/>
      <c r="Q24" s="67"/>
      <c r="R24" s="67"/>
      <c r="S24" s="67"/>
      <c r="W24" s="32"/>
    </row>
    <row r="25" spans="10:23" ht="17.25" thickTop="1" x14ac:dyDescent="0.3">
      <c r="O25" s="37"/>
      <c r="P25" s="67"/>
      <c r="Q25" s="67"/>
      <c r="R25" s="67"/>
      <c r="S25" s="67"/>
    </row>
    <row r="26" spans="10:23" ht="36" thickBot="1" x14ac:dyDescent="0.35">
      <c r="J26" s="34" t="s">
        <v>195</v>
      </c>
      <c r="K26" s="34"/>
      <c r="L26" s="22" t="str">
        <f>IF(Sockelhöhe!B23&gt;0,"JA","NEIN")</f>
        <v>JA</v>
      </c>
      <c r="M26" s="48" t="s">
        <v>153</v>
      </c>
      <c r="O26" s="37"/>
    </row>
    <row r="27" spans="10:23" ht="17.25" thickTop="1" x14ac:dyDescent="0.3">
      <c r="O27" s="38"/>
      <c r="P27" s="67"/>
      <c r="Q27" s="67"/>
      <c r="R27" s="67"/>
      <c r="S27" s="67"/>
    </row>
    <row r="28" spans="10:23" ht="36" thickBot="1" x14ac:dyDescent="0.35">
      <c r="J28" s="34" t="s">
        <v>196</v>
      </c>
      <c r="K28" s="34"/>
      <c r="L28" s="22" t="str">
        <f>IF(Sockelhöhe!U15&lt;0,"JA","NEIN")</f>
        <v>NEIN</v>
      </c>
      <c r="M28" s="48" t="s">
        <v>173</v>
      </c>
    </row>
    <row r="29" spans="10:23" ht="16.5" customHeight="1" thickTop="1" x14ac:dyDescent="0.3"/>
    <row r="30" spans="10:23" ht="36" thickBot="1" x14ac:dyDescent="0.35">
      <c r="J30" s="34" t="s">
        <v>197</v>
      </c>
      <c r="K30" s="34"/>
      <c r="L30" s="22" t="str">
        <f>IF(Sockelhöhe!V15&lt;0,"JA","NEIN")</f>
        <v>JA</v>
      </c>
      <c r="M30" s="48" t="s">
        <v>174</v>
      </c>
      <c r="N30" s="46" t="s">
        <v>198</v>
      </c>
      <c r="O30" s="47" t="str">
        <f>IF(L8="Normalraum",Sockelhöhe!V21,Sockelhöhe!V22)</f>
        <v>W84604</v>
      </c>
      <c r="P30" s="46" t="s">
        <v>199</v>
      </c>
    </row>
    <row r="31" spans="10:23" ht="17.25" thickTop="1" x14ac:dyDescent="0.3"/>
    <row r="32" spans="10:23" ht="51" customHeight="1" x14ac:dyDescent="0.3"/>
  </sheetData>
  <sheetProtection algorithmName="SHA-512" hashValue="PJs2mJInyWTjJzDdnLn66C3J4KzmdJ23dIIzk6x+dccASgVyEWVQj9vHwmpMpckTpnhfiE1yXEwvalzsKWczLg==" saltValue="ioTz5c4Ob1kHcZ9AAPd1kQ==" spinCount="100000" sheet="1"/>
  <mergeCells count="5">
    <mergeCell ref="J2:K2"/>
    <mergeCell ref="M17:M18"/>
    <mergeCell ref="P24:S25"/>
    <mergeCell ref="P27:S27"/>
    <mergeCell ref="L2:L3"/>
  </mergeCells>
  <conditionalFormatting sqref="L26">
    <cfRule type="containsText" dxfId="18" priority="3" operator="containsText" text="NEIN">
      <formula>NOT(ISERROR(SEARCH("NEIN",L26)))</formula>
    </cfRule>
  </conditionalFormatting>
  <conditionalFormatting sqref="L28">
    <cfRule type="containsText" dxfId="17" priority="2" operator="containsText" text="NEIN">
      <formula>NOT(ISERROR(SEARCH("NEIN",L28)))</formula>
    </cfRule>
  </conditionalFormatting>
  <conditionalFormatting sqref="L30">
    <cfRule type="containsText" dxfId="16" priority="1" operator="containsText" text="NEIN">
      <formula>NOT(ISERROR(SEARCH("NEIN",L30)))</formula>
    </cfRule>
  </conditionalFormatting>
  <dataValidations count="1">
    <dataValidation type="list" allowBlank="1" showInputMessage="1" showErrorMessage="1" sqref="L8" xr:uid="{3FF1FB21-4145-4DFE-A866-BC868CEC6692}">
      <formula1>Grossraum</formula1>
    </dataValidation>
  </dataValidations>
  <hyperlinks>
    <hyperlink ref="M17:M18" location="'Benutzeranleitung DE'!A3" display="1)" xr:uid="{7331E6C5-C60D-42C0-B33C-E679B0AC4FD2}"/>
    <hyperlink ref="M26" location="'Benutzeranleitung DE'!A7" display="2)" xr:uid="{AC53B43F-08C3-4A87-AFFC-EEFAB9CA72BD}"/>
    <hyperlink ref="M28" location="'Benutzeranleitung DE'!A9" display="3)" xr:uid="{0745CACF-BD0A-46AB-B460-9D2E0CD7031A}"/>
    <hyperlink ref="M30" location="'Benutzeranleitung DE'!A9" display="4)" xr:uid="{BA747D78-F439-4E47-92FF-9302C7F8604F}"/>
    <hyperlink ref="L2" location="Frontblatt!B7" display="HOME" xr:uid="{4FAF0D3F-A73E-4E77-BF71-023B6055E41D}"/>
    <hyperlink ref="L2:L3" location="Frontblatt!B10" display="HOME" xr:uid="{CBD05A22-EA02-4E43-A138-101C3CAB1041}"/>
  </hyperlinks>
  <pageMargins left="0.7" right="0.7" top="0.78740157499999996" bottom="0.78740157499999996" header="0.3" footer="0.3"/>
  <pageSetup paperSize="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5855D39-4311-49F4-B360-1AEF90440838}">
          <x14:formula1>
            <xm:f>Sockelhöhe!$U$7:$U$8</xm:f>
          </x14:formula1>
          <xm:sqref>L10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06702-CCCC-4E15-807F-8D3C13162C0D}">
  <sheetPr codeName="Tabelle14"/>
  <dimension ref="A2:W32"/>
  <sheetViews>
    <sheetView showGridLines="0" workbookViewId="0">
      <selection activeCell="P23" sqref="P23"/>
    </sheetView>
  </sheetViews>
  <sheetFormatPr baseColWidth="10" defaultColWidth="11.42578125" defaultRowHeight="16.5" x14ac:dyDescent="0.3"/>
  <cols>
    <col min="1" max="9" width="11.42578125" style="32"/>
    <col min="10" max="10" width="34.7109375" style="32" customWidth="1"/>
    <col min="11" max="11" width="8.42578125" style="32" customWidth="1"/>
    <col min="12" max="12" width="14.7109375" style="32" customWidth="1"/>
    <col min="13" max="13" width="5.28515625" style="32" customWidth="1"/>
    <col min="14" max="14" width="8" style="32" customWidth="1"/>
    <col min="15" max="15" width="11.42578125" style="32" customWidth="1"/>
    <col min="16" max="22" width="11.42578125" style="32"/>
    <col min="23" max="16384" width="11.42578125" style="33"/>
  </cols>
  <sheetData>
    <row r="2" spans="10:12" x14ac:dyDescent="0.3">
      <c r="J2" s="65" t="s">
        <v>124</v>
      </c>
      <c r="K2" s="65"/>
      <c r="L2" s="75" t="s">
        <v>184</v>
      </c>
    </row>
    <row r="3" spans="10:12" x14ac:dyDescent="0.3">
      <c r="J3" s="32" t="s">
        <v>183</v>
      </c>
      <c r="L3" s="75"/>
    </row>
    <row r="7" spans="10:12" ht="17.25" thickBot="1" x14ac:dyDescent="0.35"/>
    <row r="8" spans="10:12" ht="18" thickTop="1" thickBot="1" x14ac:dyDescent="0.35">
      <c r="J8" s="34" t="s">
        <v>98</v>
      </c>
      <c r="K8" s="34"/>
      <c r="L8" s="20" t="s">
        <v>101</v>
      </c>
    </row>
    <row r="9" spans="10:12" ht="18" thickTop="1" thickBot="1" x14ac:dyDescent="0.35"/>
    <row r="10" spans="10:12" ht="18" thickTop="1" thickBot="1" x14ac:dyDescent="0.35">
      <c r="J10" s="34" t="s">
        <v>97</v>
      </c>
      <c r="K10" s="34"/>
      <c r="L10" s="20" t="s">
        <v>127</v>
      </c>
    </row>
    <row r="11" spans="10:12" ht="18" thickTop="1" thickBot="1" x14ac:dyDescent="0.35"/>
    <row r="12" spans="10:12" ht="18" thickTop="1" thickBot="1" x14ac:dyDescent="0.35">
      <c r="J12" s="34" t="s">
        <v>118</v>
      </c>
      <c r="K12" s="34" t="s">
        <v>70</v>
      </c>
      <c r="L12" s="20">
        <v>800</v>
      </c>
    </row>
    <row r="13" spans="10:12" ht="18" thickTop="1" thickBot="1" x14ac:dyDescent="0.35">
      <c r="J13" s="35"/>
      <c r="K13" s="35"/>
      <c r="L13" s="35"/>
    </row>
    <row r="14" spans="10:12" ht="18" thickTop="1" thickBot="1" x14ac:dyDescent="0.35">
      <c r="J14" s="34" t="s">
        <v>119</v>
      </c>
      <c r="K14" s="34" t="s">
        <v>71</v>
      </c>
      <c r="L14" s="20">
        <v>19</v>
      </c>
    </row>
    <row r="15" spans="10:12" ht="18" thickTop="1" thickBot="1" x14ac:dyDescent="0.35">
      <c r="J15" s="35"/>
      <c r="K15" s="35"/>
      <c r="L15" s="35"/>
    </row>
    <row r="16" spans="10:12" ht="18" thickTop="1" thickBot="1" x14ac:dyDescent="0.35">
      <c r="J16" s="34" t="s">
        <v>120</v>
      </c>
      <c r="K16" s="34" t="s">
        <v>72</v>
      </c>
      <c r="L16" s="20">
        <v>750</v>
      </c>
    </row>
    <row r="17" spans="10:23" ht="17.25" thickTop="1" x14ac:dyDescent="0.3">
      <c r="J17" s="35"/>
      <c r="K17" s="35"/>
      <c r="L17" s="35"/>
      <c r="M17" s="74" t="s">
        <v>152</v>
      </c>
    </row>
    <row r="18" spans="10:23" ht="17.25" thickBot="1" x14ac:dyDescent="0.35">
      <c r="J18" s="34" t="s">
        <v>121</v>
      </c>
      <c r="K18" s="34" t="s">
        <v>73</v>
      </c>
      <c r="L18" s="21">
        <f>L12-6-L16</f>
        <v>44</v>
      </c>
      <c r="M18" s="74"/>
    </row>
    <row r="19" spans="10:23" ht="18" thickTop="1" thickBot="1" x14ac:dyDescent="0.35">
      <c r="J19" s="35"/>
      <c r="K19" s="35"/>
      <c r="L19" s="35"/>
    </row>
    <row r="20" spans="10:23" ht="18" thickTop="1" thickBot="1" x14ac:dyDescent="0.35">
      <c r="J20" s="34" t="s">
        <v>122</v>
      </c>
      <c r="K20" s="34" t="s">
        <v>75</v>
      </c>
      <c r="L20" s="20">
        <v>30</v>
      </c>
    </row>
    <row r="21" spans="10:23" ht="17.25" thickTop="1" x14ac:dyDescent="0.3">
      <c r="J21" s="35"/>
      <c r="K21" s="35"/>
      <c r="L21" s="35"/>
    </row>
    <row r="22" spans="10:23" ht="17.25" thickBot="1" x14ac:dyDescent="0.35">
      <c r="J22" s="34" t="s">
        <v>123</v>
      </c>
      <c r="K22" s="34" t="s">
        <v>76</v>
      </c>
      <c r="L22" s="21">
        <f>IF(L8="Grossraum",ROUNDDOWN(Sockelhöhe!B10,0),ROUNDDOWN(Sockelhöhe!C10,0))</f>
        <v>143</v>
      </c>
    </row>
    <row r="23" spans="10:23" ht="18" thickTop="1" thickBot="1" x14ac:dyDescent="0.35">
      <c r="J23" s="35"/>
      <c r="K23" s="35"/>
      <c r="L23" s="35"/>
    </row>
    <row r="24" spans="10:23" ht="18" thickTop="1" thickBot="1" x14ac:dyDescent="0.35">
      <c r="J24" s="34" t="s">
        <v>154</v>
      </c>
      <c r="K24" s="34"/>
      <c r="L24" s="20">
        <v>9.5</v>
      </c>
      <c r="M24" s="36"/>
      <c r="N24" s="36"/>
      <c r="O24" s="37"/>
      <c r="P24" s="67"/>
      <c r="Q24" s="67"/>
      <c r="R24" s="67"/>
      <c r="S24" s="67"/>
      <c r="W24" s="32"/>
    </row>
    <row r="25" spans="10:23" ht="17.25" thickTop="1" x14ac:dyDescent="0.3">
      <c r="O25" s="37"/>
      <c r="P25" s="67"/>
      <c r="Q25" s="67"/>
      <c r="R25" s="67"/>
      <c r="S25" s="67"/>
    </row>
    <row r="26" spans="10:23" ht="36" thickBot="1" x14ac:dyDescent="0.35">
      <c r="J26" s="34" t="s">
        <v>136</v>
      </c>
      <c r="K26" s="34"/>
      <c r="L26" s="22" t="str">
        <f>IF(Sockelhöhe!B23&gt;0,"JA","NEIN")</f>
        <v>JA</v>
      </c>
      <c r="M26" s="48" t="s">
        <v>153</v>
      </c>
      <c r="O26" s="37"/>
    </row>
    <row r="27" spans="10:23" ht="17.25" thickTop="1" x14ac:dyDescent="0.3">
      <c r="O27" s="38"/>
      <c r="P27" s="67"/>
      <c r="Q27" s="67"/>
      <c r="R27" s="67"/>
      <c r="S27" s="67"/>
    </row>
    <row r="28" spans="10:23" ht="36" thickBot="1" x14ac:dyDescent="0.35">
      <c r="J28" s="34" t="s">
        <v>172</v>
      </c>
      <c r="K28" s="34"/>
      <c r="L28" s="22" t="str">
        <f>IF(Sockelhöhe!U15&lt;0,"JA","NEIN")</f>
        <v>NEIN</v>
      </c>
      <c r="M28" s="48" t="s">
        <v>173</v>
      </c>
    </row>
    <row r="29" spans="10:23" ht="16.5" customHeight="1" thickTop="1" x14ac:dyDescent="0.3"/>
    <row r="30" spans="10:23" ht="36" thickBot="1" x14ac:dyDescent="0.35">
      <c r="J30" s="34" t="s">
        <v>171</v>
      </c>
      <c r="K30" s="34"/>
      <c r="L30" s="22" t="str">
        <f>IF(Sockelhöhe!V15&lt;0,"JA","NEIN")</f>
        <v>JA</v>
      </c>
      <c r="M30" s="48" t="s">
        <v>174</v>
      </c>
      <c r="N30" s="46" t="s">
        <v>178</v>
      </c>
      <c r="O30" s="47" t="str">
        <f>IF(L8="Normalraum",Sockelhöhe!V21,Sockelhöhe!V22)</f>
        <v>W84604</v>
      </c>
      <c r="P30" s="46" t="s">
        <v>180</v>
      </c>
    </row>
    <row r="31" spans="10:23" ht="17.25" thickTop="1" x14ac:dyDescent="0.3"/>
    <row r="32" spans="10:23" ht="51" customHeight="1" x14ac:dyDescent="0.3"/>
  </sheetData>
  <sheetProtection algorithmName="SHA-512" hashValue="ybxELYtcVBU7vLFt4ApkqByWOHFsxdeyHcQQV9I5q4nR/XX59Wmf6dplubkXdZHRfwvgJqoc/jfa6gR6pX4qqA==" saltValue="xMXE1Bgtw610Xrb4+uMnaw==" spinCount="100000" sheet="1"/>
  <mergeCells count="5">
    <mergeCell ref="J2:K2"/>
    <mergeCell ref="M17:M18"/>
    <mergeCell ref="P24:S25"/>
    <mergeCell ref="P27:S27"/>
    <mergeCell ref="L2:L3"/>
  </mergeCells>
  <conditionalFormatting sqref="L26">
    <cfRule type="containsText" dxfId="15" priority="3" operator="containsText" text="NEIN">
      <formula>NOT(ISERROR(SEARCH("NEIN",L26)))</formula>
    </cfRule>
  </conditionalFormatting>
  <conditionalFormatting sqref="L28">
    <cfRule type="containsText" dxfId="14" priority="2" operator="containsText" text="NEIN">
      <formula>NOT(ISERROR(SEARCH("NEIN",L28)))</formula>
    </cfRule>
  </conditionalFormatting>
  <conditionalFormatting sqref="L30">
    <cfRule type="containsText" dxfId="13" priority="1" operator="containsText" text="NEIN">
      <formula>NOT(ISERROR(SEARCH("NEIN",L30)))</formula>
    </cfRule>
  </conditionalFormatting>
  <dataValidations count="1">
    <dataValidation type="list" allowBlank="1" showInputMessage="1" showErrorMessage="1" sqref="L8" xr:uid="{BD8678E7-A090-4823-A21B-D982DC5A6271}">
      <formula1>Grossraum</formula1>
    </dataValidation>
  </dataValidations>
  <hyperlinks>
    <hyperlink ref="M17:M18" location="'Benutzeranleitung DE'!A5" display="1)" xr:uid="{1DAA0756-4BDB-4AD3-9574-AB1C83970442}"/>
    <hyperlink ref="M26" location="'Benutzeranleitung DE'!A7" display="2)" xr:uid="{9F446E37-A836-4FDC-BCA8-72705202AD2E}"/>
    <hyperlink ref="M28" location="'Benutzeranleitung EN'!A9" display="3)" xr:uid="{03A25BDA-5AC9-4F83-B4A0-3EA30EA94457}"/>
    <hyperlink ref="M30" location="'Benutzeranleitung EN'!A9" display="4)" xr:uid="{9DCB9D45-DE40-4064-A54A-8A1A2390B400}"/>
    <hyperlink ref="L2" location="Frontblatt!B7" display="HOME" xr:uid="{3AF7AAAB-F66F-4CE7-967A-C18F885804BB}"/>
    <hyperlink ref="L2:L3" location="Frontblatt!B15" display="HOME" xr:uid="{5CF0A1E3-3B99-400C-A9AF-18CEF666E2A1}"/>
  </hyperlinks>
  <pageMargins left="0.7" right="0.7" top="0.78740157499999996" bottom="0.78740157499999996" header="0.3" footer="0.3"/>
  <pageSetup paperSize="8" orientation="landscape" r:id="rId1"/>
  <drawing r:id="rId2"/>
  <extLst>
    <ext xmlns:x14="http://schemas.microsoft.com/office/spreadsheetml/2009/9/main" uri="{CCE6A557-97BC-4b89-ADB6-D9C93CAAB3DF}">
      <x14:dataValidations xmlns:xm="http://schemas.microsoft.com/office/excel/2006/main" count="1">
        <x14:dataValidation type="list" allowBlank="1" showDropDown="1" showInputMessage="1" showErrorMessage="1" xr:uid="{EFFDD23D-3571-4D31-965B-B8F5CCF28CEF}">
          <x14:formula1>
            <xm:f>Sockelhöhe!$U$8</xm:f>
          </x14:formula1>
          <xm:sqref>L10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20A65-D986-4934-BBE9-B8C4A25D6FB3}">
  <sheetPr codeName="Tabelle15"/>
  <dimension ref="A1:W78"/>
  <sheetViews>
    <sheetView showGridLines="0" zoomScaleNormal="100" workbookViewId="0"/>
  </sheetViews>
  <sheetFormatPr baseColWidth="10" defaultColWidth="11.42578125" defaultRowHeight="16.5" x14ac:dyDescent="0.3"/>
  <cols>
    <col min="1" max="9" width="11.42578125" style="32"/>
    <col min="10" max="10" width="34.7109375" style="32" customWidth="1"/>
    <col min="11" max="11" width="8.42578125" style="32" customWidth="1"/>
    <col min="12" max="12" width="18.140625" style="32" customWidth="1"/>
    <col min="13" max="13" width="14.28515625" style="32" customWidth="1"/>
    <col min="14" max="14" width="23.7109375" style="32" customWidth="1"/>
    <col min="15" max="15" width="11.42578125" style="32" customWidth="1"/>
    <col min="16" max="22" width="11.42578125" style="32"/>
    <col min="23" max="16384" width="11.42578125" style="33"/>
  </cols>
  <sheetData>
    <row r="1" spans="10:12" ht="17.25" thickBot="1" x14ac:dyDescent="0.35"/>
    <row r="2" spans="10:12" ht="17.25" thickTop="1" x14ac:dyDescent="0.3">
      <c r="J2" s="65" t="s">
        <v>185</v>
      </c>
      <c r="K2" s="65"/>
      <c r="L2" s="68"/>
    </row>
    <row r="3" spans="10:12" ht="17.25" thickBot="1" x14ac:dyDescent="0.35">
      <c r="J3" s="32" t="s">
        <v>200</v>
      </c>
      <c r="L3" s="69"/>
    </row>
    <row r="4" spans="10:12" ht="17.25" thickTop="1" x14ac:dyDescent="0.3"/>
    <row r="7" spans="10:12" ht="17.25" thickBot="1" x14ac:dyDescent="0.35"/>
    <row r="8" spans="10:12" ht="18" thickTop="1" thickBot="1" x14ac:dyDescent="0.35">
      <c r="J8" s="34" t="s">
        <v>218</v>
      </c>
      <c r="K8" s="34"/>
      <c r="L8" s="20" t="s">
        <v>215</v>
      </c>
    </row>
    <row r="9" spans="10:12" ht="17.25" thickTop="1" x14ac:dyDescent="0.3"/>
    <row r="10" spans="10:12" x14ac:dyDescent="0.3">
      <c r="J10" s="34" t="s">
        <v>219</v>
      </c>
      <c r="K10" s="34"/>
      <c r="L10" s="52" t="s">
        <v>127</v>
      </c>
    </row>
    <row r="11" spans="10:12" ht="17.25" thickBot="1" x14ac:dyDescent="0.35"/>
    <row r="12" spans="10:12" ht="18" thickTop="1" thickBot="1" x14ac:dyDescent="0.35">
      <c r="J12" s="34" t="s">
        <v>204</v>
      </c>
      <c r="K12" s="34" t="s">
        <v>70</v>
      </c>
      <c r="L12" s="20">
        <v>900</v>
      </c>
    </row>
    <row r="13" spans="10:12" ht="18" thickTop="1" thickBot="1" x14ac:dyDescent="0.35">
      <c r="J13" s="35"/>
      <c r="K13" s="35"/>
      <c r="L13" s="35"/>
    </row>
    <row r="14" spans="10:12" ht="18" thickTop="1" thickBot="1" x14ac:dyDescent="0.35">
      <c r="J14" s="34" t="s">
        <v>220</v>
      </c>
      <c r="K14" s="34" t="s">
        <v>71</v>
      </c>
      <c r="L14" s="20">
        <v>19</v>
      </c>
    </row>
    <row r="15" spans="10:12" ht="18" thickTop="1" thickBot="1" x14ac:dyDescent="0.35">
      <c r="J15" s="35"/>
      <c r="K15" s="35"/>
      <c r="L15" s="35"/>
    </row>
    <row r="16" spans="10:12" ht="18" thickTop="1" thickBot="1" x14ac:dyDescent="0.35">
      <c r="J16" s="34" t="s">
        <v>221</v>
      </c>
      <c r="K16" s="34" t="s">
        <v>72</v>
      </c>
      <c r="L16" s="20">
        <v>750</v>
      </c>
    </row>
    <row r="17" spans="10:23" ht="17.25" thickTop="1" x14ac:dyDescent="0.3">
      <c r="J17" s="35"/>
      <c r="K17" s="35"/>
      <c r="L17" s="35"/>
      <c r="M17" s="76" t="s">
        <v>152</v>
      </c>
    </row>
    <row r="18" spans="10:23" ht="17.25" thickBot="1" x14ac:dyDescent="0.35">
      <c r="J18" s="34" t="s">
        <v>205</v>
      </c>
      <c r="K18" s="34" t="s">
        <v>73</v>
      </c>
      <c r="L18" s="21">
        <f>L12-6-L16</f>
        <v>144</v>
      </c>
      <c r="M18" s="76"/>
    </row>
    <row r="19" spans="10:23" ht="21" thickTop="1" thickBot="1" x14ac:dyDescent="0.35">
      <c r="J19" s="35"/>
      <c r="K19" s="35"/>
      <c r="L19" s="35"/>
      <c r="M19" s="57"/>
    </row>
    <row r="20" spans="10:23" ht="21" thickTop="1" thickBot="1" x14ac:dyDescent="0.35">
      <c r="J20" s="34" t="s">
        <v>206</v>
      </c>
      <c r="K20" s="34" t="s">
        <v>75</v>
      </c>
      <c r="L20" s="20">
        <v>30</v>
      </c>
      <c r="M20" s="57"/>
    </row>
    <row r="21" spans="10:23" ht="20.25" thickTop="1" x14ac:dyDescent="0.3">
      <c r="J21" s="35"/>
      <c r="K21" s="35"/>
      <c r="L21" s="35"/>
      <c r="M21" s="57"/>
    </row>
    <row r="22" spans="10:23" ht="20.25" thickBot="1" x14ac:dyDescent="0.35">
      <c r="J22" s="34" t="s">
        <v>207</v>
      </c>
      <c r="K22" s="34" t="s">
        <v>76</v>
      </c>
      <c r="L22" s="21">
        <f>IF(L8="Extra height",ROUNDDOWN('Sockelhöhe inter.'!B10,0),ROUNDDOWN('Sockelhöhe inter.'!C10,0))</f>
        <v>143</v>
      </c>
      <c r="M22" s="57"/>
    </row>
    <row r="23" spans="10:23" ht="21" thickTop="1" thickBot="1" x14ac:dyDescent="0.35">
      <c r="J23" s="35"/>
      <c r="K23" s="35"/>
      <c r="L23" s="35"/>
      <c r="M23" s="57"/>
    </row>
    <row r="24" spans="10:23" ht="21" thickTop="1" thickBot="1" x14ac:dyDescent="0.35">
      <c r="J24" s="34" t="s">
        <v>208</v>
      </c>
      <c r="K24" s="34"/>
      <c r="L24" s="20">
        <v>12</v>
      </c>
      <c r="M24" s="58"/>
      <c r="N24" s="36"/>
      <c r="O24" s="37"/>
      <c r="P24" s="67"/>
      <c r="Q24" s="67"/>
      <c r="R24" s="67"/>
      <c r="S24" s="67"/>
      <c r="W24" s="32"/>
    </row>
    <row r="25" spans="10:23" ht="20.25" thickTop="1" x14ac:dyDescent="0.3">
      <c r="M25" s="57"/>
      <c r="O25" s="37"/>
      <c r="P25" s="67"/>
      <c r="Q25" s="67"/>
      <c r="R25" s="67"/>
      <c r="S25" s="67"/>
    </row>
    <row r="26" spans="10:23" ht="36" thickBot="1" x14ac:dyDescent="0.35">
      <c r="J26" s="34" t="s">
        <v>222</v>
      </c>
      <c r="K26" s="34"/>
      <c r="L26" s="22" t="str">
        <f>IF('Sockelhöhe inter.'!B23&gt;0,"YES","NO")</f>
        <v>YES</v>
      </c>
      <c r="M26" s="59" t="s">
        <v>153</v>
      </c>
      <c r="O26" s="37"/>
    </row>
    <row r="27" spans="10:23" ht="20.25" thickTop="1" x14ac:dyDescent="0.3">
      <c r="M27" s="57"/>
      <c r="O27" s="38"/>
      <c r="P27" s="67"/>
      <c r="Q27" s="67"/>
      <c r="R27" s="67"/>
      <c r="S27" s="67"/>
    </row>
    <row r="28" spans="10:23" ht="36" thickBot="1" x14ac:dyDescent="0.35">
      <c r="J28" s="34" t="s">
        <v>209</v>
      </c>
      <c r="K28" s="34"/>
      <c r="L28" s="22" t="str">
        <f>IF('Sockelhöhe inter.'!U15&lt;0,"YES","NO")</f>
        <v>NO</v>
      </c>
      <c r="M28" s="59" t="s">
        <v>173</v>
      </c>
    </row>
    <row r="29" spans="10:23" ht="16.5" customHeight="1" thickTop="1" x14ac:dyDescent="0.3">
      <c r="M29" s="57"/>
    </row>
    <row r="30" spans="10:23" ht="36" thickBot="1" x14ac:dyDescent="0.35">
      <c r="J30" s="34" t="s">
        <v>210</v>
      </c>
      <c r="K30" s="34"/>
      <c r="L30" s="22" t="str">
        <f>IF('Sockelhöhe inter.'!V15&lt;0,"YES","NO")</f>
        <v>YES</v>
      </c>
      <c r="M30" s="59" t="s">
        <v>174</v>
      </c>
      <c r="N30" s="46" t="s">
        <v>223</v>
      </c>
      <c r="O30" s="47" t="str">
        <f>IF(L8="Standard",'Sockelhöhe inter.'!V21,'Sockelhöhe inter.'!V22)</f>
        <v>W84604</v>
      </c>
      <c r="P30" s="46" t="s">
        <v>199</v>
      </c>
    </row>
    <row r="31" spans="10:23" ht="17.25" thickTop="1" x14ac:dyDescent="0.3"/>
    <row r="32" spans="10:23" ht="51" customHeight="1" x14ac:dyDescent="0.3"/>
    <row r="75" spans="10:10" ht="6.75" customHeight="1" x14ac:dyDescent="0.3"/>
    <row r="76" spans="10:10" hidden="1" x14ac:dyDescent="0.3"/>
    <row r="77" spans="10:10" hidden="1" x14ac:dyDescent="0.3"/>
    <row r="78" spans="10:10" ht="45.75" customHeight="1" x14ac:dyDescent="0.3">
      <c r="J78" s="53"/>
    </row>
  </sheetData>
  <sheetProtection algorithmName="SHA-512" hashValue="OgsJaNrw+NFZPjKPdH5zr1gyztYgXp9uLA2XMBSCKAOdXp+PW3QDPF20pB0NTskkjacFZ89HeESP1/khWIEEdQ==" saltValue="oU8OjZsf0e480wQ2XmKKQQ==" spinCount="100000" sheet="1" objects="1" scenarios="1"/>
  <mergeCells count="5">
    <mergeCell ref="J2:K2"/>
    <mergeCell ref="M17:M18"/>
    <mergeCell ref="P24:S25"/>
    <mergeCell ref="P27:S27"/>
    <mergeCell ref="L2:L3"/>
  </mergeCells>
  <conditionalFormatting sqref="L26">
    <cfRule type="containsText" dxfId="12" priority="3" operator="containsText" text="NO">
      <formula>NOT(ISERROR(SEARCH("NO",L26)))</formula>
    </cfRule>
  </conditionalFormatting>
  <conditionalFormatting sqref="L28">
    <cfRule type="containsText" dxfId="11" priority="2" operator="containsText" text="NO">
      <formula>NOT(ISERROR(SEARCH("NO",L28)))</formula>
    </cfRule>
  </conditionalFormatting>
  <conditionalFormatting sqref="L30">
    <cfRule type="containsText" dxfId="10" priority="1" operator="containsText" text="NO">
      <formula>NOT(ISERROR(SEARCH("NO",L30)))</formula>
    </cfRule>
  </conditionalFormatting>
  <pageMargins left="0.7" right="0.7" top="0.78740157499999996" bottom="0.78740157499999996" header="0.3" footer="0.3"/>
  <pageSetup paperSize="8"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A397875-06FF-4E48-950A-AACCE6679F5D}">
          <x14:formula1>
            <xm:f>'Sockelhöhe inter.'!$U$4:$U$5</xm:f>
          </x14:formula1>
          <xm:sqref>L8</xm:sqref>
        </x14:dataValidation>
        <x14:dataValidation type="list" allowBlank="1" showDropDown="1" showInputMessage="1" showErrorMessage="1" xr:uid="{62CA9B82-2737-4EC5-ABFE-BD307706F64D}">
          <x14:formula1>
            <xm:f>Sockelhöhe!$U$8</xm:f>
          </x14:formula1>
          <xm:sqref>L10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BD5A-859E-4878-8E0A-95A35B181DB7}">
  <dimension ref="A1:W32"/>
  <sheetViews>
    <sheetView showGridLines="0" workbookViewId="0"/>
  </sheetViews>
  <sheetFormatPr baseColWidth="10" defaultColWidth="11.42578125" defaultRowHeight="16.5" x14ac:dyDescent="0.3"/>
  <cols>
    <col min="1" max="9" width="11.42578125" style="32"/>
    <col min="10" max="10" width="34.7109375" style="32" customWidth="1"/>
    <col min="11" max="11" width="8.42578125" style="32" customWidth="1"/>
    <col min="12" max="12" width="14.7109375" style="32" customWidth="1"/>
    <col min="13" max="13" width="4.7109375" style="32" customWidth="1"/>
    <col min="14" max="14" width="18.7109375" style="32" customWidth="1"/>
    <col min="15" max="20" width="11.42578125" style="32"/>
    <col min="21" max="21" width="5.85546875" style="32" customWidth="1"/>
    <col min="22" max="22" width="54.42578125" style="32" customWidth="1"/>
    <col min="23" max="16384" width="11.42578125" style="33"/>
  </cols>
  <sheetData>
    <row r="1" spans="10:22" ht="17.25" thickBot="1" x14ac:dyDescent="0.35"/>
    <row r="2" spans="10:22" ht="17.25" thickTop="1" x14ac:dyDescent="0.3">
      <c r="J2" s="65" t="s">
        <v>124</v>
      </c>
      <c r="K2" s="65"/>
      <c r="L2" s="68"/>
    </row>
    <row r="3" spans="10:22" ht="17.25" thickBot="1" x14ac:dyDescent="0.35">
      <c r="J3" s="32" t="s">
        <v>183</v>
      </c>
      <c r="L3" s="69"/>
    </row>
    <row r="4" spans="10:22" ht="18" thickTop="1" thickBot="1" x14ac:dyDescent="0.35"/>
    <row r="5" spans="10:22" ht="17.25" thickTop="1" x14ac:dyDescent="0.3">
      <c r="J5" s="70"/>
      <c r="K5" s="71"/>
    </row>
    <row r="6" spans="10:22" ht="17.25" thickBot="1" x14ac:dyDescent="0.35">
      <c r="J6" s="72"/>
      <c r="K6" s="73"/>
    </row>
    <row r="7" spans="10:22" ht="18" thickTop="1" thickBot="1" x14ac:dyDescent="0.35"/>
    <row r="8" spans="10:22" ht="18" customHeight="1" thickTop="1" thickBot="1" x14ac:dyDescent="0.35">
      <c r="J8" s="34" t="s">
        <v>98</v>
      </c>
      <c r="K8" s="34"/>
      <c r="L8" s="20" t="s">
        <v>101</v>
      </c>
    </row>
    <row r="9" spans="10:22" ht="18" customHeight="1" thickTop="1" x14ac:dyDescent="0.3"/>
    <row r="10" spans="10:22" ht="18" customHeight="1" x14ac:dyDescent="0.3">
      <c r="J10" s="34" t="s">
        <v>97</v>
      </c>
      <c r="K10" s="34"/>
      <c r="L10" s="52" t="s">
        <v>127</v>
      </c>
      <c r="V10" s="33"/>
    </row>
    <row r="11" spans="10:22" ht="18" customHeight="1" thickBot="1" x14ac:dyDescent="0.35"/>
    <row r="12" spans="10:22" ht="18" customHeight="1" thickTop="1" thickBot="1" x14ac:dyDescent="0.35">
      <c r="J12" s="34" t="s">
        <v>118</v>
      </c>
      <c r="K12" s="34" t="s">
        <v>70</v>
      </c>
      <c r="L12" s="20">
        <v>900</v>
      </c>
    </row>
    <row r="13" spans="10:22" ht="18" customHeight="1" thickTop="1" thickBot="1" x14ac:dyDescent="0.35">
      <c r="J13" s="35"/>
      <c r="K13" s="35"/>
      <c r="L13" s="35"/>
    </row>
    <row r="14" spans="10:22" ht="18" customHeight="1" thickTop="1" thickBot="1" x14ac:dyDescent="0.35">
      <c r="J14" s="34" t="s">
        <v>119</v>
      </c>
      <c r="K14" s="34" t="s">
        <v>71</v>
      </c>
      <c r="L14" s="20">
        <v>19</v>
      </c>
    </row>
    <row r="15" spans="10:22" ht="18" customHeight="1" thickTop="1" thickBot="1" x14ac:dyDescent="0.35">
      <c r="J15" s="35"/>
      <c r="K15" s="35"/>
      <c r="L15" s="35"/>
    </row>
    <row r="16" spans="10:22" ht="18" customHeight="1" thickTop="1" thickBot="1" x14ac:dyDescent="0.35">
      <c r="J16" s="34" t="s">
        <v>120</v>
      </c>
      <c r="K16" s="34" t="s">
        <v>72</v>
      </c>
      <c r="L16" s="20">
        <v>750</v>
      </c>
    </row>
    <row r="17" spans="10:23" ht="17.25" customHeight="1" thickTop="1" x14ac:dyDescent="0.3">
      <c r="J17" s="35"/>
      <c r="K17" s="35"/>
      <c r="L17" s="35"/>
      <c r="M17" s="66" t="s">
        <v>152</v>
      </c>
    </row>
    <row r="18" spans="10:23" ht="17.25" customHeight="1" thickBot="1" x14ac:dyDescent="0.35">
      <c r="J18" s="34" t="s">
        <v>121</v>
      </c>
      <c r="K18" s="34" t="s">
        <v>73</v>
      </c>
      <c r="L18" s="21">
        <f>L12-6-L16</f>
        <v>144</v>
      </c>
      <c r="M18" s="66"/>
    </row>
    <row r="19" spans="10:23" ht="18" customHeight="1" thickTop="1" thickBot="1" x14ac:dyDescent="0.35">
      <c r="J19" s="35"/>
      <c r="K19" s="35"/>
      <c r="L19" s="35"/>
    </row>
    <row r="20" spans="10:23" ht="18" customHeight="1" thickTop="1" thickBot="1" x14ac:dyDescent="0.35">
      <c r="J20" s="34" t="s">
        <v>122</v>
      </c>
      <c r="K20" s="34" t="s">
        <v>75</v>
      </c>
      <c r="L20" s="20">
        <v>30</v>
      </c>
    </row>
    <row r="21" spans="10:23" ht="17.25" customHeight="1" thickTop="1" x14ac:dyDescent="0.3">
      <c r="J21" s="35"/>
      <c r="K21" s="35"/>
      <c r="L21" s="35"/>
    </row>
    <row r="22" spans="10:23" ht="17.25" customHeight="1" thickBot="1" x14ac:dyDescent="0.35">
      <c r="J22" s="34" t="s">
        <v>123</v>
      </c>
      <c r="K22" s="34" t="s">
        <v>76</v>
      </c>
      <c r="L22" s="21">
        <f>IF(L8="Grossraum",ROUNDDOWN('Sockelhöhe DE'!B10,0),ROUNDDOWN('Sockelhöhe DE'!C10,0))</f>
        <v>143</v>
      </c>
    </row>
    <row r="23" spans="10:23" ht="18" customHeight="1" thickTop="1" thickBot="1" x14ac:dyDescent="0.35">
      <c r="J23" s="35"/>
      <c r="K23" s="35"/>
      <c r="L23" s="35"/>
    </row>
    <row r="24" spans="10:23" ht="18" customHeight="1" thickTop="1" thickBot="1" x14ac:dyDescent="0.35">
      <c r="J24" s="34" t="s">
        <v>216</v>
      </c>
      <c r="K24" s="34"/>
      <c r="L24" s="20">
        <v>12</v>
      </c>
      <c r="M24" s="36"/>
      <c r="N24" s="36"/>
      <c r="O24" s="37"/>
      <c r="P24" s="67"/>
      <c r="Q24" s="67"/>
      <c r="R24" s="67"/>
      <c r="S24" s="67"/>
      <c r="W24" s="32"/>
    </row>
    <row r="25" spans="10:23" ht="17.25" customHeight="1" thickTop="1" x14ac:dyDescent="0.3">
      <c r="O25" s="37"/>
      <c r="P25" s="67"/>
      <c r="Q25" s="67"/>
      <c r="R25" s="67"/>
      <c r="S25" s="67"/>
    </row>
    <row r="26" spans="10:23" ht="36" thickBot="1" x14ac:dyDescent="0.35">
      <c r="J26" s="34" t="s">
        <v>136</v>
      </c>
      <c r="K26" s="34"/>
      <c r="L26" s="22" t="str">
        <f>IF('Sockelhöhe DE'!B23&gt;0,"JA","NEIN")</f>
        <v>JA</v>
      </c>
      <c r="M26" s="62" t="s">
        <v>153</v>
      </c>
      <c r="O26" s="37"/>
    </row>
    <row r="27" spans="10:23" ht="17.25" customHeight="1" thickTop="1" x14ac:dyDescent="0.3">
      <c r="M27" s="62"/>
      <c r="O27" s="38"/>
      <c r="P27" s="67"/>
      <c r="Q27" s="67"/>
      <c r="R27" s="67"/>
      <c r="S27" s="67"/>
    </row>
    <row r="28" spans="10:23" ht="36" thickBot="1" x14ac:dyDescent="0.35">
      <c r="J28" s="34" t="s">
        <v>217</v>
      </c>
      <c r="K28" s="34"/>
      <c r="L28" s="22" t="str">
        <f>IF('Sockelhöhe DE'!U15&lt;0,"JA","NEIN")</f>
        <v>NEIN</v>
      </c>
      <c r="M28" s="62" t="s">
        <v>173</v>
      </c>
    </row>
    <row r="29" spans="10:23" ht="16.5" customHeight="1" thickTop="1" x14ac:dyDescent="0.3">
      <c r="M29" s="62"/>
    </row>
    <row r="30" spans="10:23" ht="36" thickBot="1" x14ac:dyDescent="0.35">
      <c r="J30" s="34" t="s">
        <v>171</v>
      </c>
      <c r="K30" s="34"/>
      <c r="L30" s="22" t="str">
        <f>IF('Sockelhöhe DE'!V15&lt;0,"JA","NEIN")</f>
        <v>JA</v>
      </c>
      <c r="M30" s="62" t="s">
        <v>174</v>
      </c>
      <c r="N30" s="60" t="s">
        <v>178</v>
      </c>
      <c r="O30" s="47" t="str">
        <f>IF(L8="Normalraum",'Sockelhöhe DE'!V21,'Sockelhöhe DE'!V22)</f>
        <v>W84604</v>
      </c>
      <c r="P30" s="46" t="s">
        <v>180</v>
      </c>
    </row>
    <row r="31" spans="10:23" ht="17.25" thickTop="1" x14ac:dyDescent="0.3"/>
    <row r="32" spans="10:23" ht="51" customHeight="1" x14ac:dyDescent="0.3">
      <c r="U32" s="33"/>
      <c r="V32" s="55"/>
    </row>
  </sheetData>
  <sheetProtection algorithmName="SHA-512" hashValue="47vg2aGVUY7wYiuILgRRY3Mh50A2v2zNZMU/oPiFFOl+JCxEogX+3VUYG3FCkZbddrP2VMymONr5ypV9KcPVDA==" saltValue="6R4aUsynGK/wphp3qL893w==" spinCount="100000" sheet="1" objects="1" scenarios="1"/>
  <mergeCells count="6">
    <mergeCell ref="P27:S27"/>
    <mergeCell ref="J2:K2"/>
    <mergeCell ref="L2:L3"/>
    <mergeCell ref="J5:K6"/>
    <mergeCell ref="M17:M18"/>
    <mergeCell ref="P24:S25"/>
  </mergeCells>
  <conditionalFormatting sqref="L26">
    <cfRule type="containsText" dxfId="9" priority="4" operator="containsText" text="NEIN">
      <formula>NOT(ISERROR(SEARCH("NEIN",L26)))</formula>
    </cfRule>
  </conditionalFormatting>
  <conditionalFormatting sqref="L28">
    <cfRule type="containsText" dxfId="8" priority="3" operator="containsText" text="NEIN">
      <formula>NOT(ISERROR(SEARCH("NEIN",L28)))</formula>
    </cfRule>
  </conditionalFormatting>
  <conditionalFormatting sqref="L30">
    <cfRule type="containsText" dxfId="7" priority="2" operator="containsText" text="NEIN">
      <formula>NOT(ISERROR(SEARCH("NEIN",L30)))</formula>
    </cfRule>
  </conditionalFormatting>
  <conditionalFormatting sqref="V32">
    <cfRule type="containsText" dxfId="6" priority="1" operator="containsText" text="NEIN">
      <formula>NOT(ISERROR(SEARCH("NEIN",V32)))</formula>
    </cfRule>
  </conditionalFormatting>
  <dataValidations count="1">
    <dataValidation type="list" allowBlank="1" showInputMessage="1" showErrorMessage="1" sqref="L8" xr:uid="{B7A4FA14-F5EF-4D2D-8F7E-BCEF8233E624}">
      <formula1>Grossraum</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DropDown="1" showInputMessage="1" showErrorMessage="1" xr:uid="{75CC39C9-0858-464F-8A08-246D1D09AF02}">
          <x14:formula1>
            <xm:f>Sockelhöhe!$U$8</xm:f>
          </x14:formula1>
          <xm:sqref>L10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6"/>
  <dimension ref="A1:H39"/>
  <sheetViews>
    <sheetView showGridLines="0" zoomScaleNormal="100" workbookViewId="0">
      <selection activeCell="B24" sqref="B24:B25"/>
    </sheetView>
  </sheetViews>
  <sheetFormatPr baseColWidth="10" defaultColWidth="11.42578125" defaultRowHeight="12.75" x14ac:dyDescent="0.2"/>
  <cols>
    <col min="1" max="1" width="13.42578125" style="42" customWidth="1"/>
    <col min="2" max="2" width="236.85546875" style="42" customWidth="1"/>
    <col min="3" max="16384" width="11.42578125" style="42"/>
  </cols>
  <sheetData>
    <row r="1" spans="1:8" ht="37.5" customHeight="1" x14ac:dyDescent="0.2">
      <c r="A1" s="56" t="s">
        <v>211</v>
      </c>
    </row>
    <row r="2" spans="1:8" x14ac:dyDescent="0.2">
      <c r="F2" s="43"/>
      <c r="G2" s="43"/>
      <c r="H2" s="43"/>
    </row>
    <row r="3" spans="1:8" ht="16.5" x14ac:dyDescent="0.3">
      <c r="A3" s="24" t="s">
        <v>177</v>
      </c>
      <c r="B3" s="77" t="s">
        <v>224</v>
      </c>
      <c r="C3" s="77"/>
      <c r="D3" s="77"/>
      <c r="E3" s="77"/>
    </row>
    <row r="4" spans="1:8" x14ac:dyDescent="0.2">
      <c r="A4" s="44"/>
      <c r="B4" s="44"/>
    </row>
    <row r="5" spans="1:8" ht="16.5" x14ac:dyDescent="0.3">
      <c r="A5" s="24" t="s">
        <v>152</v>
      </c>
      <c r="B5" s="77" t="s">
        <v>151</v>
      </c>
      <c r="C5" s="77"/>
      <c r="D5" s="77"/>
      <c r="E5" s="77"/>
    </row>
    <row r="6" spans="1:8" ht="16.5" x14ac:dyDescent="0.3">
      <c r="A6" s="28"/>
      <c r="B6" s="29"/>
      <c r="C6" s="19"/>
      <c r="D6" s="19"/>
      <c r="E6" s="19"/>
    </row>
    <row r="7" spans="1:8" ht="16.5" x14ac:dyDescent="0.3">
      <c r="A7" s="25" t="s">
        <v>153</v>
      </c>
      <c r="B7" s="77" t="s">
        <v>225</v>
      </c>
      <c r="C7" s="77"/>
      <c r="D7" s="77"/>
      <c r="E7" s="77"/>
    </row>
    <row r="8" spans="1:8" ht="16.5" x14ac:dyDescent="0.3">
      <c r="A8" s="30"/>
      <c r="B8" s="31"/>
      <c r="C8" s="39"/>
      <c r="D8" s="39"/>
      <c r="E8" s="39"/>
    </row>
    <row r="9" spans="1:8" ht="33" x14ac:dyDescent="0.3">
      <c r="A9" s="25" t="s">
        <v>175</v>
      </c>
      <c r="B9" s="39" t="s">
        <v>226</v>
      </c>
      <c r="C9" s="39"/>
      <c r="D9" s="39"/>
      <c r="E9" s="39"/>
    </row>
    <row r="10" spans="1:8" x14ac:dyDescent="0.2">
      <c r="A10" s="44"/>
      <c r="B10" s="45"/>
    </row>
    <row r="11" spans="1:8" ht="16.5" x14ac:dyDescent="0.3">
      <c r="A11" s="25" t="s">
        <v>173</v>
      </c>
      <c r="B11" s="77" t="s">
        <v>227</v>
      </c>
      <c r="C11" s="77"/>
      <c r="D11" s="77"/>
      <c r="E11" s="77"/>
    </row>
    <row r="12" spans="1:8" x14ac:dyDescent="0.2">
      <c r="A12" s="44"/>
      <c r="B12" s="44"/>
    </row>
    <row r="13" spans="1:8" ht="16.5" x14ac:dyDescent="0.3">
      <c r="A13" s="25" t="s">
        <v>174</v>
      </c>
      <c r="B13" s="77" t="s">
        <v>228</v>
      </c>
      <c r="C13" s="77"/>
      <c r="D13" s="77"/>
      <c r="E13" s="77"/>
    </row>
    <row r="14" spans="1:8" x14ac:dyDescent="0.2">
      <c r="A14" s="44"/>
      <c r="B14" s="44"/>
    </row>
    <row r="17" spans="1:1" x14ac:dyDescent="0.2">
      <c r="A17" s="42" t="s">
        <v>229</v>
      </c>
    </row>
    <row r="39" spans="2:2" ht="50.25" customHeight="1" x14ac:dyDescent="0.2">
      <c r="B39" s="56"/>
    </row>
  </sheetData>
  <sheetProtection algorithmName="SHA-512" hashValue="YIVMP0hIQfE1O1n1IJtocDAFWU0kvb4q34ZftFONxplNDTB+ZyHkX2zzjyOjCWMpt8ldIC5UzXvOOBbL4ZcArg==" saltValue="1xEsTV0PUypVo/1xEqqu+Q==" spinCount="100000" sheet="1" selectLockedCells="1" selectUnlockedCells="1"/>
  <customSheetViews>
    <customSheetView guid="{32F0DE77-792E-4A94-AD21-A7886E218EB6}" showGridLines="0">
      <selection activeCell="B41" sqref="B41"/>
      <pageMargins left="0.7" right="0.7" top="0.78740157499999996" bottom="0.78740157499999996" header="0.3" footer="0.3"/>
      <pageSetup paperSize="9" orientation="portrait" r:id="rId1"/>
    </customSheetView>
  </customSheetViews>
  <mergeCells count="5">
    <mergeCell ref="B5:E5"/>
    <mergeCell ref="B7:E7"/>
    <mergeCell ref="B11:E11"/>
    <mergeCell ref="B13:E13"/>
    <mergeCell ref="B3:E3"/>
  </mergeCells>
  <conditionalFormatting sqref="A1">
    <cfRule type="containsText" dxfId="5" priority="2" operator="containsText" text="NO">
      <formula>NOT(ISERROR(SEARCH("NO",A1)))</formula>
    </cfRule>
  </conditionalFormatting>
  <conditionalFormatting sqref="B39">
    <cfRule type="containsText" dxfId="4" priority="1" operator="containsText" text="NEIN">
      <formula>NOT(ISERROR(SEARCH("NEIN",B39)))</formula>
    </cfRule>
  </conditionalFormatting>
  <pageMargins left="0.7" right="0.7" top="0.78740157499999996" bottom="0.78740157499999996" header="0.3" footer="0.3"/>
  <pageSetup paperSize="9"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D496-51C4-4403-88BC-B96D436124FB}">
  <sheetPr codeName="Tabelle17"/>
  <dimension ref="A1:H39"/>
  <sheetViews>
    <sheetView showGridLines="0" zoomScale="115" zoomScaleNormal="115" workbookViewId="0">
      <selection activeCell="B29" sqref="B29"/>
    </sheetView>
  </sheetViews>
  <sheetFormatPr baseColWidth="10" defaultColWidth="11.42578125" defaultRowHeight="12.75" x14ac:dyDescent="0.2"/>
  <cols>
    <col min="1" max="1" width="13.42578125" style="42" customWidth="1"/>
    <col min="2" max="2" width="236.85546875" style="42" customWidth="1"/>
    <col min="3" max="16384" width="11.42578125" style="42"/>
  </cols>
  <sheetData>
    <row r="1" spans="1:8" ht="37.5" customHeight="1" x14ac:dyDescent="0.2">
      <c r="A1" s="56" t="s">
        <v>230</v>
      </c>
    </row>
    <row r="2" spans="1:8" x14ac:dyDescent="0.2">
      <c r="F2" s="43"/>
      <c r="G2" s="43"/>
      <c r="H2" s="43"/>
    </row>
    <row r="3" spans="1:8" ht="16.5" x14ac:dyDescent="0.3">
      <c r="A3" s="24" t="s">
        <v>212</v>
      </c>
      <c r="B3" s="77" t="s">
        <v>231</v>
      </c>
      <c r="C3" s="77"/>
      <c r="D3" s="77"/>
      <c r="E3" s="77"/>
    </row>
    <row r="4" spans="1:8" x14ac:dyDescent="0.2">
      <c r="A4" s="44"/>
      <c r="B4" s="44"/>
    </row>
    <row r="5" spans="1:8" ht="16.5" x14ac:dyDescent="0.3">
      <c r="A5" s="24" t="s">
        <v>152</v>
      </c>
      <c r="B5" s="77" t="s">
        <v>232</v>
      </c>
      <c r="C5" s="77"/>
      <c r="D5" s="77"/>
      <c r="E5" s="77"/>
    </row>
    <row r="6" spans="1:8" ht="16.5" x14ac:dyDescent="0.3">
      <c r="A6" s="28"/>
      <c r="B6" s="29"/>
      <c r="C6" s="19"/>
      <c r="D6" s="19"/>
      <c r="E6" s="19"/>
    </row>
    <row r="7" spans="1:8" ht="16.5" x14ac:dyDescent="0.3">
      <c r="A7" s="25" t="s">
        <v>153</v>
      </c>
      <c r="B7" s="77" t="s">
        <v>233</v>
      </c>
      <c r="C7" s="77"/>
      <c r="D7" s="77"/>
      <c r="E7" s="77"/>
    </row>
    <row r="8" spans="1:8" ht="16.5" x14ac:dyDescent="0.3">
      <c r="A8" s="30"/>
      <c r="B8" s="31"/>
      <c r="C8" s="54"/>
      <c r="D8" s="54"/>
      <c r="E8" s="54"/>
    </row>
    <row r="9" spans="1:8" ht="33" x14ac:dyDescent="0.3">
      <c r="A9" s="25" t="s">
        <v>175</v>
      </c>
      <c r="B9" s="54" t="s">
        <v>234</v>
      </c>
      <c r="C9" s="54"/>
      <c r="D9" s="54"/>
      <c r="E9" s="54"/>
    </row>
    <row r="10" spans="1:8" x14ac:dyDescent="0.2">
      <c r="A10" s="44"/>
      <c r="B10" s="45"/>
    </row>
    <row r="11" spans="1:8" ht="16.5" x14ac:dyDescent="0.3">
      <c r="A11" s="25" t="s">
        <v>173</v>
      </c>
      <c r="B11" s="77" t="s">
        <v>235</v>
      </c>
      <c r="C11" s="77"/>
      <c r="D11" s="77"/>
      <c r="E11" s="77"/>
    </row>
    <row r="12" spans="1:8" x14ac:dyDescent="0.2">
      <c r="A12" s="44"/>
      <c r="B12" s="44"/>
    </row>
    <row r="13" spans="1:8" ht="16.5" x14ac:dyDescent="0.3">
      <c r="A13" s="25" t="s">
        <v>174</v>
      </c>
      <c r="B13" s="77" t="s">
        <v>213</v>
      </c>
      <c r="C13" s="77"/>
      <c r="D13" s="77"/>
      <c r="E13" s="77"/>
    </row>
    <row r="14" spans="1:8" x14ac:dyDescent="0.2">
      <c r="A14" s="44"/>
      <c r="B14" s="44"/>
    </row>
    <row r="17" spans="1:1" x14ac:dyDescent="0.2">
      <c r="A17" s="43" t="s">
        <v>214</v>
      </c>
    </row>
    <row r="39" spans="2:2" ht="50.25" customHeight="1" x14ac:dyDescent="0.2">
      <c r="B39" s="56"/>
    </row>
  </sheetData>
  <sheetProtection algorithmName="SHA-512" hashValue="SkHsvzvZ41rbqpkSBX66GPsyxHnZEPRqE5MHwU7j41se07ZOxAxNl68yDktyKEzvErCZ+vKZMNPVtBQn4gn8OQ==" saltValue="m+JsN+OgpMezMGJDvXKHng==" spinCount="100000" sheet="1" selectLockedCells="1" selectUnlockedCells="1"/>
  <mergeCells count="5">
    <mergeCell ref="B3:E3"/>
    <mergeCell ref="B5:E5"/>
    <mergeCell ref="B7:E7"/>
    <mergeCell ref="B11:E11"/>
    <mergeCell ref="B13:E13"/>
  </mergeCells>
  <conditionalFormatting sqref="A1">
    <cfRule type="containsText" dxfId="3" priority="3" operator="containsText" text="NO">
      <formula>NOT(ISERROR(SEARCH("NO",A1)))</formula>
    </cfRule>
  </conditionalFormatting>
  <conditionalFormatting sqref="B39">
    <cfRule type="containsText" dxfId="2" priority="1" operator="containsText" text="NO">
      <formula>NOT(ISERROR(SEARCH("NO",B39)))</formula>
    </cfRule>
  </conditionalFormatting>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00457-7179-4A10-B0FD-D2B8466701F5}">
  <dimension ref="A1:H39"/>
  <sheetViews>
    <sheetView showGridLines="0" zoomScaleNormal="100" workbookViewId="0">
      <selection activeCell="B22" sqref="B22"/>
    </sheetView>
  </sheetViews>
  <sheetFormatPr baseColWidth="10" defaultColWidth="11.42578125" defaultRowHeight="12.75" x14ac:dyDescent="0.2"/>
  <cols>
    <col min="1" max="1" width="13.42578125" style="42" customWidth="1"/>
    <col min="2" max="2" width="236.85546875" style="42" customWidth="1"/>
    <col min="3" max="16384" width="11.42578125" style="42"/>
  </cols>
  <sheetData>
    <row r="1" spans="1:8" ht="37.5" customHeight="1" x14ac:dyDescent="0.2">
      <c r="A1" s="56" t="s">
        <v>211</v>
      </c>
    </row>
    <row r="2" spans="1:8" x14ac:dyDescent="0.2">
      <c r="F2" s="43"/>
      <c r="G2" s="43"/>
      <c r="H2" s="43"/>
    </row>
    <row r="3" spans="1:8" ht="16.5" x14ac:dyDescent="0.3">
      <c r="A3" s="24" t="s">
        <v>177</v>
      </c>
      <c r="B3" s="77" t="s">
        <v>224</v>
      </c>
      <c r="C3" s="77"/>
      <c r="D3" s="77"/>
      <c r="E3" s="77"/>
    </row>
    <row r="4" spans="1:8" x14ac:dyDescent="0.2">
      <c r="A4" s="44"/>
      <c r="B4" s="44"/>
    </row>
    <row r="5" spans="1:8" ht="16.5" x14ac:dyDescent="0.3">
      <c r="A5" s="24" t="s">
        <v>152</v>
      </c>
      <c r="B5" s="77" t="s">
        <v>151</v>
      </c>
      <c r="C5" s="77"/>
      <c r="D5" s="77"/>
      <c r="E5" s="77"/>
    </row>
    <row r="6" spans="1:8" ht="16.5" x14ac:dyDescent="0.3">
      <c r="A6" s="28"/>
      <c r="B6" s="29"/>
      <c r="C6" s="19"/>
      <c r="D6" s="19"/>
      <c r="E6" s="19"/>
    </row>
    <row r="7" spans="1:8" ht="16.5" x14ac:dyDescent="0.3">
      <c r="A7" s="25" t="s">
        <v>153</v>
      </c>
      <c r="B7" s="77" t="s">
        <v>225</v>
      </c>
      <c r="C7" s="77"/>
      <c r="D7" s="77"/>
      <c r="E7" s="77"/>
    </row>
    <row r="8" spans="1:8" ht="16.5" x14ac:dyDescent="0.3">
      <c r="A8" s="30"/>
      <c r="B8" s="31"/>
      <c r="C8" s="63"/>
      <c r="D8" s="63"/>
      <c r="E8" s="63"/>
    </row>
    <row r="9" spans="1:8" ht="33" x14ac:dyDescent="0.3">
      <c r="A9" s="25" t="s">
        <v>175</v>
      </c>
      <c r="B9" s="63" t="s">
        <v>226</v>
      </c>
      <c r="C9" s="63"/>
      <c r="D9" s="63"/>
      <c r="E9" s="63"/>
    </row>
    <row r="10" spans="1:8" x14ac:dyDescent="0.2">
      <c r="A10" s="44"/>
      <c r="B10" s="45"/>
    </row>
    <row r="11" spans="1:8" ht="16.5" x14ac:dyDescent="0.3">
      <c r="A11" s="25" t="s">
        <v>173</v>
      </c>
      <c r="B11" s="77" t="s">
        <v>227</v>
      </c>
      <c r="C11" s="77"/>
      <c r="D11" s="77"/>
      <c r="E11" s="77"/>
    </row>
    <row r="12" spans="1:8" x14ac:dyDescent="0.2">
      <c r="A12" s="44"/>
      <c r="B12" s="44"/>
    </row>
    <row r="13" spans="1:8" ht="16.5" x14ac:dyDescent="0.3">
      <c r="A13" s="25" t="s">
        <v>174</v>
      </c>
      <c r="B13" s="77" t="s">
        <v>228</v>
      </c>
      <c r="C13" s="77"/>
      <c r="D13" s="77"/>
      <c r="E13" s="77"/>
    </row>
    <row r="14" spans="1:8" x14ac:dyDescent="0.2">
      <c r="A14" s="44"/>
      <c r="B14" s="44"/>
    </row>
    <row r="17" spans="1:1" x14ac:dyDescent="0.2">
      <c r="A17" s="42" t="s">
        <v>229</v>
      </c>
    </row>
    <row r="39" spans="2:2" ht="50.25" customHeight="1" x14ac:dyDescent="0.2">
      <c r="B39" s="56"/>
    </row>
  </sheetData>
  <sheetProtection algorithmName="SHA-512" hashValue="3KYAZQLq+/6TMIHbthg6HWZXCuhrvLiasGsF50dJaS0W+MsqUTEnlGJy1UvBTElAlD15FYFhuKgvQ6vHpbTcGA==" saltValue="tHXWsjE+RRNfuCQDPsYiCA==" spinCount="100000" sheet="1" selectLockedCells="1" selectUnlockedCells="1"/>
  <mergeCells count="5">
    <mergeCell ref="B3:E3"/>
    <mergeCell ref="B5:E5"/>
    <mergeCell ref="B7:E7"/>
    <mergeCell ref="B11:E11"/>
    <mergeCell ref="B13:E13"/>
  </mergeCells>
  <conditionalFormatting sqref="A1">
    <cfRule type="containsText" dxfId="1" priority="2" operator="containsText" text="NO">
      <formula>NOT(ISERROR(SEARCH("NO",A1)))</formula>
    </cfRule>
  </conditionalFormatting>
  <conditionalFormatting sqref="B39">
    <cfRule type="containsText" dxfId="0" priority="1" operator="containsText" text="NEIN">
      <formula>NOT(ISERROR(SEARCH("NEIN",B39)))</formula>
    </cfRule>
  </conditionalFormatting>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30FA6-3CA7-4FB1-AC7C-114325DE1A60}">
  <dimension ref="A3:R50"/>
  <sheetViews>
    <sheetView workbookViewId="0">
      <selection activeCell="B27" sqref="B27"/>
    </sheetView>
  </sheetViews>
  <sheetFormatPr baseColWidth="10" defaultColWidth="11.42578125" defaultRowHeight="13.5" x14ac:dyDescent="0.25"/>
  <cols>
    <col min="1" max="1" width="29.42578125" style="1" bestFit="1" customWidth="1"/>
    <col min="2" max="2" width="11.42578125" style="1"/>
    <col min="3" max="3" width="0.7109375" style="1" customWidth="1"/>
    <col min="4" max="6" width="11.42578125" style="1"/>
    <col min="7" max="7" width="12.5703125" style="1" bestFit="1" customWidth="1"/>
    <col min="8" max="8" width="16.5703125" style="1" bestFit="1" customWidth="1"/>
    <col min="9" max="9" width="17.7109375" style="1" bestFit="1" customWidth="1"/>
    <col min="10"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52</v>
      </c>
      <c r="B17" s="1" t="s">
        <v>103</v>
      </c>
    </row>
    <row r="19" spans="1:9" x14ac:dyDescent="0.25">
      <c r="A19" s="1" t="s">
        <v>97</v>
      </c>
    </row>
    <row r="20" spans="1:9" ht="15" x14ac:dyDescent="0.25">
      <c r="A20" s="4" t="s">
        <v>99</v>
      </c>
      <c r="B20" s="1" t="s">
        <v>106</v>
      </c>
    </row>
    <row r="22" spans="1:9" x14ac:dyDescent="0.25">
      <c r="A22" s="1" t="s">
        <v>46</v>
      </c>
    </row>
    <row r="23" spans="1:9" ht="15" x14ac:dyDescent="0.25">
      <c r="A23" s="4" t="s">
        <v>53</v>
      </c>
    </row>
    <row r="25" spans="1:9" x14ac:dyDescent="0.25">
      <c r="A25" s="26" t="s">
        <v>168</v>
      </c>
      <c r="B25" s="23">
        <f>'Kraft 55 NR int'!AL36</f>
        <v>322341.43555661413</v>
      </c>
    </row>
    <row r="26" spans="1:9" x14ac:dyDescent="0.25">
      <c r="A26" s="1" t="s">
        <v>167</v>
      </c>
      <c r="B26" s="23">
        <f>'Kraft 55 NR int'!AL37</f>
        <v>-235219.67043456732</v>
      </c>
    </row>
    <row r="28" spans="1:9" x14ac:dyDescent="0.25">
      <c r="A28" s="1" t="s">
        <v>139</v>
      </c>
      <c r="D28" s="1">
        <v>9.5</v>
      </c>
    </row>
    <row r="29" spans="1:9" x14ac:dyDescent="0.25">
      <c r="A29" s="1" t="s">
        <v>140</v>
      </c>
      <c r="D29" s="1" t="s">
        <v>141</v>
      </c>
    </row>
    <row r="30" spans="1:9" x14ac:dyDescent="0.25">
      <c r="G30" s="1" t="s">
        <v>35</v>
      </c>
      <c r="H30" s="1" t="s">
        <v>148</v>
      </c>
      <c r="I30" s="1" t="s">
        <v>149</v>
      </c>
    </row>
    <row r="31" spans="1:9" x14ac:dyDescent="0.25">
      <c r="G31" s="1">
        <f>VLOOKUP(A23,G46:H47,2,FALSE)</f>
        <v>64</v>
      </c>
      <c r="H31" s="1">
        <f>VLOOKUP(A23,I46:J47,2,FALSE)</f>
        <v>5.4</v>
      </c>
      <c r="I31" s="1">
        <f>VLOOKUP(A23,G49:H50,2,FALSE)</f>
        <v>45</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54</v>
      </c>
      <c r="I46" s="1" t="s">
        <v>52</v>
      </c>
      <c r="J46" s="1">
        <f>VLOOKUP(A17,K43:L44,2,FALSE)</f>
        <v>4.0599999999999996</v>
      </c>
    </row>
    <row r="47" spans="7:16" x14ac:dyDescent="0.25">
      <c r="G47" s="1" t="s">
        <v>53</v>
      </c>
      <c r="H47" s="1">
        <f>VLOOKUP(A17,I43:J44,2,FALSE)</f>
        <v>64</v>
      </c>
      <c r="I47" s="1" t="s">
        <v>53</v>
      </c>
      <c r="J47" s="1">
        <f>VLOOKUP(A17,M43:N44,2,FALSE)</f>
        <v>5.4</v>
      </c>
    </row>
    <row r="49" spans="7:8" x14ac:dyDescent="0.25">
      <c r="G49" s="1" t="s">
        <v>52</v>
      </c>
      <c r="H49" s="1">
        <v>45</v>
      </c>
    </row>
    <row r="50" spans="7:8" x14ac:dyDescent="0.25">
      <c r="G50" s="1" t="s">
        <v>53</v>
      </c>
      <c r="H50" s="1">
        <f>VLOOKUP(A17,O43:P44,2,FALSE)</f>
        <v>45</v>
      </c>
    </row>
  </sheetData>
  <conditionalFormatting sqref="A25:B25">
    <cfRule type="cellIs" dxfId="44" priority="9" operator="lessThan">
      <formula>0</formula>
    </cfRule>
  </conditionalFormatting>
  <conditionalFormatting sqref="A25">
    <cfRule type="iconSet" priority="7">
      <iconSet showValue="0" reverse="1">
        <cfvo type="percent" val="0"/>
        <cfvo type="num" val="-0.2"/>
        <cfvo type="num" val="0"/>
      </iconSet>
    </cfRule>
    <cfRule type="iconSet" priority="8">
      <iconSet iconSet="3Symbols">
        <cfvo type="percent" val="0"/>
        <cfvo type="percent" val="33"/>
        <cfvo type="percent" val="67"/>
      </iconSet>
    </cfRule>
  </conditionalFormatting>
  <conditionalFormatting sqref="C4">
    <cfRule type="iconSet" priority="3">
      <iconSet iconSet="3Symbols" showValue="0" reverse="1">
        <cfvo type="percent" val="0"/>
        <cfvo type="num" val="-0.2"/>
        <cfvo type="num" val="0"/>
      </iconSet>
    </cfRule>
  </conditionalFormatting>
  <conditionalFormatting sqref="C28">
    <cfRule type="dataBar" priority="6">
      <dataBar>
        <cfvo type="min"/>
        <cfvo type="max"/>
        <color rgb="FF638EC6"/>
      </dataBar>
    </cfRule>
  </conditionalFormatting>
  <conditionalFormatting sqref="C4">
    <cfRule type="cellIs" dxfId="43" priority="4" operator="greaterThan">
      <formula>0</formula>
    </cfRule>
    <cfRule type="cellIs" dxfId="42" priority="5" operator="lessThan">
      <formula>0</formula>
    </cfRule>
  </conditionalFormatting>
  <dataValidations count="4">
    <dataValidation type="list" showInputMessage="1" showErrorMessage="1" sqref="A20" xr:uid="{06F65023-3737-49F1-A4BA-93A4DAC7A42A}">
      <formula1>Breite</formula1>
    </dataValidation>
    <dataValidation type="list" showInputMessage="1" showErrorMessage="1" sqref="A17" xr:uid="{E608BC89-F3A1-47FB-B8D5-F62CA6B5BFDE}">
      <formula1>Raum</formula1>
    </dataValidation>
    <dataValidation type="list" showInputMessage="1" showErrorMessage="1" sqref="A14:A15" xr:uid="{758EF73C-7DA7-4853-9EB5-590654E7A9F9}">
      <formula1>Design</formula1>
    </dataValidation>
    <dataValidation type="list" allowBlank="1" showErrorMessage="1" prompt="Hallo_x000a_" sqref="A23" xr:uid="{07BFDA13-54C9-456C-B714-E74B042109CE}">
      <formula1>Feder</formula1>
    </dataValidation>
  </dataValidations>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iconSet" priority="2" id="{908987D6-8ECE-473F-90F6-E75A4C4CAD75}">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8FEA8B41-27D1-4D13-88EF-0B6B11B77127}">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611D5-B8EA-404A-973B-913416078A02}">
  <dimension ref="A1:AV90"/>
  <sheetViews>
    <sheetView topLeftCell="W1" workbookViewId="0">
      <selection activeCell="AL19" sqref="AL19"/>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3" width="11.42578125" style="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331.37</v>
      </c>
      <c r="AA2" s="1">
        <f>G2+$S$18*(J2-B2)+$S$20*(G2-D2)</f>
        <v>13.4</v>
      </c>
      <c r="AB2" s="1">
        <f>B2+$S$18*(G2-D2)+$S$20*(B2-J2)</f>
        <v>270.5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53.955000000000005</v>
      </c>
      <c r="AM2" s="1">
        <f>($AK$39+$AK$42*(X2-$X$2))*1.005</f>
        <v>237.88349999999997</v>
      </c>
      <c r="AN2" s="1">
        <f t="shared" ref="AN2:AN65" si="1">AM2*AC2</f>
        <v>-7723.7833798059091</v>
      </c>
      <c r="AO2" s="1">
        <f>$AL$2*AD2</f>
        <v>-2801.4848369339979</v>
      </c>
      <c r="AP2" s="1">
        <f>$AL$5*AE2</f>
        <v>-2598.5216809760677</v>
      </c>
      <c r="AQ2" s="1">
        <f>AO2+AP2</f>
        <v>-5400.0065179100657</v>
      </c>
      <c r="AR2" s="1">
        <f>AQ2-AN2</f>
        <v>2323.7768618958435</v>
      </c>
      <c r="AT2" s="1">
        <f>($AK$45+$AK$48*(X2-$X$2))*0.965</f>
        <v>296.255</v>
      </c>
      <c r="AU2" s="1">
        <f>AT2*AC2</f>
        <v>-9619.0338766009409</v>
      </c>
      <c r="AV2" s="1">
        <f>AQ2-AU2</f>
        <v>4219.0273586908752</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-10.815479799999999</v>
      </c>
      <c r="Z3" s="1">
        <f t="shared" ref="Z3:Z66" si="15">B3+$S$12*(G3-D3)+$S$14*(B3-J3)</f>
        <v>332.21653079999993</v>
      </c>
      <c r="AA3" s="1">
        <f t="shared" ref="AA3:AA66" si="16">G3+$S$18*(J3-B3)+$S$20*(G3-D3)</f>
        <v>19.016786000000003</v>
      </c>
      <c r="AB3" s="1">
        <f t="shared" ref="AB3:AB66" si="17">B3+$S$18*(G3-D3)+$S$20*(B3-J3)</f>
        <v>270.816756</v>
      </c>
      <c r="AC3" s="1">
        <f t="shared" ref="AC3:AC66" si="18">AJ3*((AG3-Q3)^2+(AH3-R3)^2)^0.5</f>
        <v>-29.058773915868585</v>
      </c>
      <c r="AD3" s="1">
        <f t="shared" ref="AD3:AD66" si="19">Y3-Q3</f>
        <v>-49.245006578130685</v>
      </c>
      <c r="AE3" s="1">
        <f t="shared" ref="AE3:AE66" si="20">AA3-Q3</f>
        <v>-19.412740778130683</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($AK$39+$AK$42*(X3-$X$2))*1.005</f>
        <v>235.89051141427385</v>
      </c>
      <c r="AN3" s="1">
        <f t="shared" si="1"/>
        <v>-6854.6890400860011</v>
      </c>
      <c r="AO3" s="1">
        <f t="shared" ref="AO3:AO66" si="27">$AL$2*AD3</f>
        <v>-2657.0143299230413</v>
      </c>
      <c r="AP3" s="1">
        <f t="shared" ref="AP3:AP66" si="28">$AL$5*AE3</f>
        <v>-2399.5312366216217</v>
      </c>
      <c r="AQ3" s="1">
        <f t="shared" ref="AQ3:AQ66" si="29">AO3+AP3</f>
        <v>-5056.5455665446625</v>
      </c>
      <c r="AR3" s="1">
        <f t="shared" ref="AR3:AR66" si="30">AQ3-AN3</f>
        <v>1798.1434735413386</v>
      </c>
      <c r="AT3" s="1">
        <f t="shared" ref="AT3:AT66" si="31">($AK$45+$AK$48*(X3-$X$2))*0.965</f>
        <v>293.70973040702427</v>
      </c>
      <c r="AU3" s="1">
        <f t="shared" ref="AU3:AU66" si="32">AT3*AC3</f>
        <v>-8534.8446527884316</v>
      </c>
      <c r="AV3" s="1">
        <f t="shared" ref="AV3:AV66" si="33">AQ3-AU3</f>
        <v>3478.2990862437691</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-4.1976870000000002</v>
      </c>
      <c r="Z4" s="1">
        <f t="shared" si="15"/>
        <v>333.021928</v>
      </c>
      <c r="AA4" s="1">
        <f t="shared" si="16"/>
        <v>24.55941</v>
      </c>
      <c r="AB4" s="1">
        <f t="shared" si="17"/>
        <v>271.11003999999997</v>
      </c>
      <c r="AC4" s="1">
        <f t="shared" si="18"/>
        <v>-25.918051859618991</v>
      </c>
      <c r="AD4" s="1">
        <f t="shared" si="19"/>
        <v>-45.618367043566714</v>
      </c>
      <c r="AE4" s="1">
        <f t="shared" si="20"/>
        <v>-16.861270043566712</v>
      </c>
      <c r="AF4" s="1">
        <f t="shared" si="21"/>
        <v>2.1744203491685039</v>
      </c>
      <c r="AG4" s="1">
        <f t="shared" si="22"/>
        <v>31.245094978499409</v>
      </c>
      <c r="AH4" s="1">
        <f t="shared" si="23"/>
        <v>-65.397942488835355</v>
      </c>
      <c r="AI4" s="1">
        <f t="shared" si="24"/>
        <v>-23.837006539863154</v>
      </c>
      <c r="AJ4" s="1">
        <f t="shared" si="25"/>
        <v>-1</v>
      </c>
      <c r="AK4" s="1" t="s">
        <v>31</v>
      </c>
      <c r="AL4" s="4">
        <f>'Federstärke 60 NR DE'!A4</f>
        <v>12.600000000000001</v>
      </c>
      <c r="AM4" s="1">
        <f t="shared" si="26"/>
        <v>234.13449982760713</v>
      </c>
      <c r="AN4" s="1">
        <f t="shared" si="1"/>
        <v>-6068.3101086578754</v>
      </c>
      <c r="AO4" s="1">
        <f t="shared" si="27"/>
        <v>-2461.3389938356422</v>
      </c>
      <c r="AP4" s="1">
        <f t="shared" si="28"/>
        <v>-2084.1541450051072</v>
      </c>
      <c r="AQ4" s="1">
        <f t="shared" si="29"/>
        <v>-4545.4931388407495</v>
      </c>
      <c r="AR4" s="1">
        <f t="shared" si="30"/>
        <v>1522.8169698171259</v>
      </c>
      <c r="AT4" s="1">
        <f t="shared" si="31"/>
        <v>291.46710697783516</v>
      </c>
      <c r="AU4" s="1">
        <f t="shared" si="32"/>
        <v>-7554.2595940246483</v>
      </c>
      <c r="AV4" s="1">
        <f t="shared" si="33"/>
        <v>3008.7664551838989</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2.3500557999999963</v>
      </c>
      <c r="Z5" s="1">
        <f t="shared" si="15"/>
        <v>333.75665940000005</v>
      </c>
      <c r="AA5" s="1">
        <f t="shared" si="16"/>
        <v>30.021478000000002</v>
      </c>
      <c r="AB5" s="1">
        <f t="shared" si="17"/>
        <v>271.35335400000008</v>
      </c>
      <c r="AC5" s="1">
        <f t="shared" si="18"/>
        <v>-22.252024705646676</v>
      </c>
      <c r="AD5" s="1">
        <f t="shared" si="19"/>
        <v>-41.519180848375839</v>
      </c>
      <c r="AE5" s="1">
        <f t="shared" si="20"/>
        <v>-13.84775864837583</v>
      </c>
      <c r="AF5" s="1">
        <f t="shared" si="21"/>
        <v>2.2056876155427214</v>
      </c>
      <c r="AG5" s="1">
        <f t="shared" si="22"/>
        <v>35.921744854378815</v>
      </c>
      <c r="AH5" s="1">
        <f t="shared" si="23"/>
        <v>-57.140630462914395</v>
      </c>
      <c r="AI5" s="1">
        <f t="shared" si="24"/>
        <v>-20.784368590001961</v>
      </c>
      <c r="AJ5" s="1">
        <f t="shared" si="25"/>
        <v>-1</v>
      </c>
      <c r="AK5" s="1">
        <v>5.5</v>
      </c>
      <c r="AL5" s="1">
        <f>9.81*AL4</f>
        <v>123.60600000000002</v>
      </c>
      <c r="AM5" s="1">
        <f t="shared" si="26"/>
        <v>232.6353136854398</v>
      </c>
      <c r="AN5" s="1">
        <f t="shared" si="1"/>
        <v>-5176.6067475342707</v>
      </c>
      <c r="AO5" s="1">
        <f t="shared" si="27"/>
        <v>-2240.1674026741184</v>
      </c>
      <c r="AP5" s="1">
        <f t="shared" si="28"/>
        <v>-1711.6660554911432</v>
      </c>
      <c r="AQ5" s="1">
        <f t="shared" si="29"/>
        <v>-3951.8334581652616</v>
      </c>
      <c r="AR5" s="1">
        <f t="shared" si="30"/>
        <v>1224.773289369009</v>
      </c>
      <c r="AT5" s="1">
        <f t="shared" si="31"/>
        <v>289.55247839983008</v>
      </c>
      <c r="AU5" s="1">
        <f t="shared" si="32"/>
        <v>-6443.1289029342443</v>
      </c>
      <c r="AV5" s="1">
        <f t="shared" si="33"/>
        <v>2491.2954447689826</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8.8150712000000002</v>
      </c>
      <c r="Z6" s="1">
        <f t="shared" si="15"/>
        <v>334.42625720000001</v>
      </c>
      <c r="AA6" s="1">
        <f t="shared" si="16"/>
        <v>35.393383999999998</v>
      </c>
      <c r="AB6" s="1">
        <f t="shared" si="17"/>
        <v>271.54919600000005</v>
      </c>
      <c r="AC6" s="1">
        <f t="shared" si="18"/>
        <v>-18.618285027900814</v>
      </c>
      <c r="AD6" s="1">
        <f t="shared" si="19"/>
        <v>-36.639363066555866</v>
      </c>
      <c r="AE6" s="1">
        <f t="shared" si="20"/>
        <v>-10.061050266555867</v>
      </c>
      <c r="AF6" s="1">
        <f t="shared" si="21"/>
        <v>2.2229689025566128</v>
      </c>
      <c r="AG6" s="1">
        <f t="shared" si="22"/>
        <v>39.482403168170165</v>
      </c>
      <c r="AH6" s="1">
        <f t="shared" si="23"/>
        <v>-48.272822906671252</v>
      </c>
      <c r="AI6" s="1">
        <f t="shared" si="24"/>
        <v>-17.634494093680988</v>
      </c>
      <c r="AJ6" s="1">
        <f t="shared" si="25"/>
        <v>-1</v>
      </c>
      <c r="AK6" s="1" t="s">
        <v>32</v>
      </c>
      <c r="AM6" s="1">
        <f t="shared" si="26"/>
        <v>231.386650651812</v>
      </c>
      <c r="AN6" s="1">
        <f t="shared" si="1"/>
        <v>-4308.022613486748</v>
      </c>
      <c r="AO6" s="1">
        <f t="shared" si="27"/>
        <v>-1976.876834256022</v>
      </c>
      <c r="AP6" s="1">
        <f t="shared" si="28"/>
        <v>-1243.6061792479047</v>
      </c>
      <c r="AQ6" s="1">
        <f t="shared" si="29"/>
        <v>-3220.4830135039265</v>
      </c>
      <c r="AR6" s="1">
        <f t="shared" si="30"/>
        <v>1087.5395999828215</v>
      </c>
      <c r="AT6" s="1">
        <f t="shared" si="31"/>
        <v>287.95779588427138</v>
      </c>
      <c r="AU6" s="1">
        <f t="shared" si="32"/>
        <v>-5361.2803197794483</v>
      </c>
      <c r="AV6" s="1">
        <f t="shared" si="33"/>
        <v>2140.7973062755218</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15.193059200000004</v>
      </c>
      <c r="Z7" s="1">
        <f t="shared" si="15"/>
        <v>335.00746659999999</v>
      </c>
      <c r="AA7" s="1">
        <f t="shared" si="16"/>
        <v>40.669592000000009</v>
      </c>
      <c r="AB7" s="1">
        <f t="shared" si="17"/>
        <v>271.67674599999998</v>
      </c>
      <c r="AC7" s="1">
        <f t="shared" si="18"/>
        <v>-14.628365850133152</v>
      </c>
      <c r="AD7" s="1">
        <f t="shared" si="19"/>
        <v>-31.164344383726675</v>
      </c>
      <c r="AE7" s="1">
        <f t="shared" si="20"/>
        <v>-5.6878115837266705</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230.41006245220089</v>
      </c>
      <c r="AN7" s="1">
        <f t="shared" si="1"/>
        <v>-3370.5226891028224</v>
      </c>
      <c r="AO7" s="1">
        <f t="shared" si="27"/>
        <v>-1681.4722012239729</v>
      </c>
      <c r="AP7" s="1">
        <f t="shared" si="28"/>
        <v>-703.04763861811898</v>
      </c>
      <c r="AQ7" s="1">
        <f t="shared" si="29"/>
        <v>-2384.5198398420916</v>
      </c>
      <c r="AR7" s="1">
        <f t="shared" si="30"/>
        <v>986.00284926073073</v>
      </c>
      <c r="AT7" s="1">
        <f t="shared" si="31"/>
        <v>286.71058339789204</v>
      </c>
      <c r="AU7" s="1">
        <f t="shared" si="32"/>
        <v>-4194.1073070494767</v>
      </c>
      <c r="AV7" s="1">
        <f t="shared" si="33"/>
        <v>1809.5874672073851</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21.475692399999996</v>
      </c>
      <c r="Z8" s="1">
        <f t="shared" si="15"/>
        <v>335.49919240000003</v>
      </c>
      <c r="AA8" s="1">
        <f t="shared" si="16"/>
        <v>45.844228000000001</v>
      </c>
      <c r="AB8" s="1">
        <f t="shared" si="17"/>
        <v>271.733092</v>
      </c>
      <c r="AC8" s="1">
        <f t="shared" si="18"/>
        <v>-10.687768791832351</v>
      </c>
      <c r="AD8" s="1">
        <f t="shared" si="19"/>
        <v>-24.97862889714678</v>
      </c>
      <c r="AE8" s="1">
        <f t="shared" si="20"/>
        <v>-0.61009329714677563</v>
      </c>
      <c r="AF8" s="1">
        <f t="shared" si="21"/>
        <v>2.2252489322424847</v>
      </c>
      <c r="AG8" s="1">
        <f t="shared" si="22"/>
        <v>43.82525795617336</v>
      </c>
      <c r="AH8" s="1">
        <f t="shared" si="23"/>
        <v>-29.518577877838183</v>
      </c>
      <c r="AI8" s="1">
        <f t="shared" si="24"/>
        <v>-10.359364251575251</v>
      </c>
      <c r="AJ8" s="1">
        <f t="shared" si="25"/>
        <v>-1</v>
      </c>
      <c r="AK8" s="1" t="s">
        <v>33</v>
      </c>
      <c r="AL8" s="4">
        <f>'Federstärke 60 NR DE'!A8</f>
        <v>750</v>
      </c>
      <c r="AM8" s="1">
        <f t="shared" si="26"/>
        <v>229.70457394640425</v>
      </c>
      <c r="AN8" s="1">
        <f t="shared" si="1"/>
        <v>-2455.0293767655257</v>
      </c>
      <c r="AO8" s="1">
        <f t="shared" si="27"/>
        <v>-1347.7219221455546</v>
      </c>
      <c r="AP8" s="1">
        <f t="shared" si="28"/>
        <v>-75.411192087124363</v>
      </c>
      <c r="AQ8" s="1">
        <f t="shared" si="29"/>
        <v>-1423.133114232679</v>
      </c>
      <c r="AR8" s="1">
        <f t="shared" si="30"/>
        <v>1031.8962625328468</v>
      </c>
      <c r="AT8" s="1">
        <f t="shared" si="31"/>
        <v>285.8095955774607</v>
      </c>
      <c r="AU8" s="1">
        <f t="shared" si="32"/>
        <v>-3054.66687601901</v>
      </c>
      <c r="AV8" s="1">
        <f t="shared" si="33"/>
        <v>1631.5337617863311</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27.667948200000001</v>
      </c>
      <c r="Z9" s="1">
        <f t="shared" si="15"/>
        <v>335.88515719999998</v>
      </c>
      <c r="AA9" s="1">
        <f t="shared" si="16"/>
        <v>50.920434</v>
      </c>
      <c r="AB9" s="1">
        <f t="shared" si="17"/>
        <v>271.70255600000002</v>
      </c>
      <c r="AC9" s="1">
        <f t="shared" si="18"/>
        <v>-6.6492678391533468</v>
      </c>
      <c r="AD9" s="1">
        <f t="shared" si="19"/>
        <v>-18.119642675395408</v>
      </c>
      <c r="AE9" s="1">
        <f t="shared" si="20"/>
        <v>5.1328431246045909</v>
      </c>
      <c r="AF9" s="1">
        <f t="shared" si="21"/>
        <v>2.2083156970003595</v>
      </c>
      <c r="AG9" s="1">
        <f t="shared" si="22"/>
        <v>44.40380767254365</v>
      </c>
      <c r="AH9" s="1">
        <f t="shared" si="23"/>
        <v>-19.867099766588801</v>
      </c>
      <c r="AI9" s="1">
        <f t="shared" si="24"/>
        <v>-6.5036840978251966</v>
      </c>
      <c r="AJ9" s="1">
        <f t="shared" si="25"/>
        <v>-1</v>
      </c>
      <c r="AK9" s="1">
        <f>AK5+AK7</f>
        <v>11.7</v>
      </c>
      <c r="AL9" s="1" t="s">
        <v>44</v>
      </c>
      <c r="AM9" s="1">
        <f t="shared" si="26"/>
        <v>229.27492019052676</v>
      </c>
      <c r="AN9" s="1">
        <f t="shared" si="1"/>
        <v>-1524.5103531473198</v>
      </c>
      <c r="AO9" s="1">
        <f t="shared" si="27"/>
        <v>-977.64532055095935</v>
      </c>
      <c r="AP9" s="1">
        <f t="shared" si="28"/>
        <v>634.45020725987513</v>
      </c>
      <c r="AQ9" s="1">
        <f t="shared" si="29"/>
        <v>-343.19511329108423</v>
      </c>
      <c r="AR9" s="1">
        <f t="shared" si="30"/>
        <v>1181.3152398562356</v>
      </c>
      <c r="AT9" s="1">
        <f t="shared" si="31"/>
        <v>285.26087961984047</v>
      </c>
      <c r="AU9" s="1">
        <f t="shared" si="32"/>
        <v>-1896.7759926247995</v>
      </c>
      <c r="AV9" s="1">
        <f t="shared" si="33"/>
        <v>1553.5808793337153</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33.772526600000006</v>
      </c>
      <c r="Z10" s="1">
        <f t="shared" si="15"/>
        <v>336.14310620000003</v>
      </c>
      <c r="AA10" s="1">
        <f t="shared" si="16"/>
        <v>55.899674000000005</v>
      </c>
      <c r="AB10" s="1">
        <f t="shared" si="17"/>
        <v>271.56531800000005</v>
      </c>
      <c r="AC10" s="1">
        <f t="shared" si="18"/>
        <v>-2.3403882200844572</v>
      </c>
      <c r="AD10" s="1">
        <f t="shared" si="19"/>
        <v>-10.992499681306057</v>
      </c>
      <c r="AE10" s="1">
        <f t="shared" si="20"/>
        <v>11.134647718693941</v>
      </c>
      <c r="AF10" s="1">
        <f t="shared" si="21"/>
        <v>2.1853200307376732</v>
      </c>
      <c r="AG10" s="1">
        <f t="shared" si="22"/>
        <v>44.366763056821341</v>
      </c>
      <c r="AH10" s="1">
        <f t="shared" si="23"/>
        <v>-10.286072014015978</v>
      </c>
      <c r="AI10" s="1">
        <f t="shared" si="24"/>
        <v>-2.3062531137611773</v>
      </c>
      <c r="AJ10" s="1">
        <f t="shared" si="25"/>
        <v>-1</v>
      </c>
      <c r="AK10" s="1">
        <v>12</v>
      </c>
      <c r="AL10" s="4">
        <f>'Federstärke 60 NR DE'!A10</f>
        <v>19</v>
      </c>
      <c r="AM10" s="1">
        <f t="shared" si="26"/>
        <v>229.14850823945136</v>
      </c>
      <c r="AN10" s="1">
        <f t="shared" si="1"/>
        <v>-536.2964693335382</v>
      </c>
      <c r="AO10" s="1">
        <f t="shared" si="27"/>
        <v>-593.10032030486843</v>
      </c>
      <c r="AP10" s="1">
        <f t="shared" si="28"/>
        <v>1376.3092659168835</v>
      </c>
      <c r="AQ10" s="1">
        <f t="shared" si="29"/>
        <v>783.2089456120151</v>
      </c>
      <c r="AR10" s="1">
        <f t="shared" si="30"/>
        <v>1319.5054149455532</v>
      </c>
      <c r="AT10" s="1">
        <f t="shared" si="31"/>
        <v>285.09943740307847</v>
      </c>
      <c r="AU10" s="1">
        <f t="shared" si="32"/>
        <v>-667.24336485087099</v>
      </c>
      <c r="AV10" s="1">
        <f t="shared" si="33"/>
        <v>1450.4523104628861</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39.778772799999992</v>
      </c>
      <c r="Z11" s="1">
        <f t="shared" si="15"/>
        <v>336.28784899999994</v>
      </c>
      <c r="AA11" s="1">
        <f t="shared" si="16"/>
        <v>60.776200000000003</v>
      </c>
      <c r="AB11" s="1">
        <f t="shared" si="17"/>
        <v>271.33255399999996</v>
      </c>
      <c r="AC11" s="1">
        <f t="shared" si="18"/>
        <v>1.9285283991998563</v>
      </c>
      <c r="AD11" s="1">
        <f t="shared" si="19"/>
        <v>-3.3000391825449853</v>
      </c>
      <c r="AE11" s="1">
        <f t="shared" si="20"/>
        <v>17.697388017455026</v>
      </c>
      <c r="AF11" s="1">
        <f t="shared" si="21"/>
        <v>2.151557820575873</v>
      </c>
      <c r="AG11" s="1">
        <f t="shared" si="22"/>
        <v>43.334347050180966</v>
      </c>
      <c r="AH11" s="1">
        <f t="shared" si="23"/>
        <v>-0.83133951505912407</v>
      </c>
      <c r="AI11" s="1">
        <f t="shared" si="24"/>
        <v>1.9115238988117911</v>
      </c>
      <c r="AJ11" s="1">
        <f t="shared" si="25"/>
        <v>1</v>
      </c>
      <c r="AK11" s="1" t="s">
        <v>34</v>
      </c>
      <c r="AM11" s="1">
        <f t="shared" si="26"/>
        <v>229.30000561966298</v>
      </c>
      <c r="AN11" s="1">
        <f t="shared" si="1"/>
        <v>442.21157277420673</v>
      </c>
      <c r="AO11" s="1">
        <f t="shared" si="27"/>
        <v>-178.05361409421471</v>
      </c>
      <c r="AP11" s="1">
        <f t="shared" si="28"/>
        <v>2187.5033432855462</v>
      </c>
      <c r="AQ11" s="1">
        <f t="shared" si="29"/>
        <v>2009.4497291913315</v>
      </c>
      <c r="AR11" s="1">
        <f t="shared" si="30"/>
        <v>1567.2381564171246</v>
      </c>
      <c r="AS11" s="1" t="s">
        <v>137</v>
      </c>
      <c r="AT11" s="1">
        <f t="shared" si="31"/>
        <v>285.29291652184003</v>
      </c>
      <c r="AU11" s="1">
        <f t="shared" si="32"/>
        <v>550.1954916029224</v>
      </c>
      <c r="AV11" s="1">
        <f t="shared" si="33"/>
        <v>1459.2542375884091</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s="1">
        <f>-17.5/50</f>
        <v>-0.35</v>
      </c>
      <c r="T12" s="1">
        <f t="shared" si="12"/>
        <v>-118.5812</v>
      </c>
      <c r="U12" s="1">
        <f t="shared" si="13"/>
        <v>23.697000000000006</v>
      </c>
      <c r="X12" s="1">
        <f t="shared" si="0"/>
        <v>76.245517969517394</v>
      </c>
      <c r="Y12" s="1">
        <f t="shared" si="14"/>
        <v>45.692086800000013</v>
      </c>
      <c r="Z12" s="1">
        <f t="shared" si="15"/>
        <v>336.28787599999998</v>
      </c>
      <c r="AA12" s="1">
        <f t="shared" si="16"/>
        <v>65.552940000000007</v>
      </c>
      <c r="AB12" s="1">
        <f t="shared" si="17"/>
        <v>270.97762399999999</v>
      </c>
      <c r="AC12" s="1">
        <f t="shared" si="18"/>
        <v>6.156693796893312</v>
      </c>
      <c r="AD12" s="1">
        <f t="shared" si="19"/>
        <v>4.6472796424572351</v>
      </c>
      <c r="AE12" s="1">
        <f t="shared" si="20"/>
        <v>24.508132842457229</v>
      </c>
      <c r="AF12" s="1">
        <f t="shared" si="21"/>
        <v>2.1108697615050205</v>
      </c>
      <c r="AG12" s="1">
        <f t="shared" si="22"/>
        <v>41.631281854517255</v>
      </c>
      <c r="AH12" s="1">
        <f t="shared" si="23"/>
        <v>8.3657529221890545</v>
      </c>
      <c r="AI12" s="1">
        <f t="shared" si="24"/>
        <v>6.1286969201057158</v>
      </c>
      <c r="AJ12" s="1">
        <f t="shared" si="25"/>
        <v>1</v>
      </c>
      <c r="AK12" s="1" t="s">
        <v>37</v>
      </c>
      <c r="AM12" s="1">
        <f t="shared" si="26"/>
        <v>229.76902985057157</v>
      </c>
      <c r="AN12" s="1">
        <f t="shared" si="1"/>
        <v>1414.6175607992081</v>
      </c>
      <c r="AO12" s="1">
        <f t="shared" si="27"/>
        <v>250.74397310878015</v>
      </c>
      <c r="AP12" s="1">
        <f t="shared" si="28"/>
        <v>3029.3522681247687</v>
      </c>
      <c r="AQ12" s="1">
        <f t="shared" si="29"/>
        <v>3280.0962412335489</v>
      </c>
      <c r="AR12" s="1">
        <f t="shared" si="30"/>
        <v>1865.4786804343407</v>
      </c>
      <c r="AT12" s="1">
        <f t="shared" si="31"/>
        <v>285.891912984665</v>
      </c>
      <c r="AU12" s="1">
        <f t="shared" si="32"/>
        <v>1760.1489672546495</v>
      </c>
      <c r="AV12" s="1">
        <f t="shared" si="33"/>
        <v>1519.9472739788994</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51.5273234</v>
      </c>
      <c r="Z13" s="1">
        <f t="shared" si="15"/>
        <v>336.16239680000001</v>
      </c>
      <c r="AA13" s="1">
        <f t="shared" si="16"/>
        <v>70.244786000000005</v>
      </c>
      <c r="AB13" s="1">
        <f t="shared" si="17"/>
        <v>270.51363199999997</v>
      </c>
      <c r="AC13" s="1">
        <f t="shared" si="18"/>
        <v>10.457157226361314</v>
      </c>
      <c r="AD13" s="1">
        <f t="shared" si="19"/>
        <v>12.81039673798238</v>
      </c>
      <c r="AE13" s="1">
        <f t="shared" si="20"/>
        <v>31.527859337982385</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230.50643953916207</v>
      </c>
      <c r="AN13" s="1">
        <f t="shared" si="1"/>
        <v>2410.4420799497661</v>
      </c>
      <c r="AO13" s="1">
        <f t="shared" si="27"/>
        <v>691.18495599783944</v>
      </c>
      <c r="AP13" s="1">
        <f t="shared" si="28"/>
        <v>3897.0325813306513</v>
      </c>
      <c r="AQ13" s="1">
        <f t="shared" si="29"/>
        <v>4588.2175373284908</v>
      </c>
      <c r="AR13" s="1">
        <f t="shared" si="30"/>
        <v>2177.7754573787247</v>
      </c>
      <c r="AT13" s="1">
        <f t="shared" si="31"/>
        <v>286.83366772996436</v>
      </c>
      <c r="AU13" s="1">
        <f t="shared" si="32"/>
        <v>2999.464761266117</v>
      </c>
      <c r="AV13" s="1">
        <f t="shared" si="33"/>
        <v>1588.7527760623739</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s="1">
        <f>-331.37/50</f>
        <v>-6.6273999999999997</v>
      </c>
      <c r="T14" s="1">
        <f t="shared" si="12"/>
        <v>-117.8176</v>
      </c>
      <c r="U14" s="1">
        <f t="shared" si="13"/>
        <v>29.216200000000001</v>
      </c>
      <c r="X14" s="1">
        <f t="shared" si="0"/>
        <v>76.682230094070675</v>
      </c>
      <c r="Y14" s="1">
        <f t="shared" si="14"/>
        <v>57.272650400000003</v>
      </c>
      <c r="Z14" s="1">
        <f t="shared" si="15"/>
        <v>335.88847920000001</v>
      </c>
      <c r="AA14" s="1">
        <f t="shared" si="16"/>
        <v>74.841704000000007</v>
      </c>
      <c r="AB14" s="1">
        <f t="shared" si="17"/>
        <v>269.92315200000002</v>
      </c>
      <c r="AC14" s="1">
        <f t="shared" si="18"/>
        <v>14.7463117178325</v>
      </c>
      <c r="AD14" s="1">
        <f t="shared" si="19"/>
        <v>21.13435143854224</v>
      </c>
      <c r="AE14" s="1">
        <f t="shared" si="20"/>
        <v>38.703405038542243</v>
      </c>
      <c r="AF14" s="1">
        <f t="shared" si="21"/>
        <v>2.0126064270459851</v>
      </c>
      <c r="AG14" s="1">
        <f t="shared" si="22"/>
        <v>36.473638952770102</v>
      </c>
      <c r="AH14" s="1">
        <f t="shared" si="23"/>
        <v>25.706616912517212</v>
      </c>
      <c r="AI14" s="1">
        <f t="shared" si="24"/>
        <v>14.742498308282444</v>
      </c>
      <c r="AJ14" s="1">
        <f t="shared" si="25"/>
        <v>1</v>
      </c>
      <c r="AK14" s="1">
        <f>(AL16+AL14*AK16)</f>
        <v>307</v>
      </c>
      <c r="AL14" s="4">
        <f>'Federstärke 60 NR DE'!I31</f>
        <v>45</v>
      </c>
      <c r="AM14" s="1">
        <f t="shared" si="26"/>
        <v>231.55094633238633</v>
      </c>
      <c r="AN14" s="1">
        <f t="shared" si="1"/>
        <v>3414.522433176473</v>
      </c>
      <c r="AO14" s="1">
        <f t="shared" si="27"/>
        <v>1140.3039318665467</v>
      </c>
      <c r="AP14" s="1">
        <f t="shared" si="28"/>
        <v>4783.9730831940533</v>
      </c>
      <c r="AQ14" s="1">
        <f t="shared" si="29"/>
        <v>5924.2770150606002</v>
      </c>
      <c r="AR14" s="1">
        <f t="shared" si="30"/>
        <v>2509.7545818841272</v>
      </c>
      <c r="AT14" s="1">
        <f t="shared" si="31"/>
        <v>288.16761986571214</v>
      </c>
      <c r="AU14" s="1">
        <f t="shared" si="32"/>
        <v>4249.4095495256524</v>
      </c>
      <c r="AV14" s="1">
        <f t="shared" si="33"/>
        <v>1674.8674655349478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62.933717800000004</v>
      </c>
      <c r="Z15" s="1">
        <f t="shared" si="15"/>
        <v>335.46875060000002</v>
      </c>
      <c r="AA15" s="1">
        <f t="shared" si="16"/>
        <v>79.349962000000005</v>
      </c>
      <c r="AB15" s="1">
        <f t="shared" si="17"/>
        <v>269.20759400000003</v>
      </c>
      <c r="AC15" s="1">
        <f t="shared" si="18"/>
        <v>18.882981912282986</v>
      </c>
      <c r="AD15" s="1">
        <f t="shared" si="19"/>
        <v>29.603511631532321</v>
      </c>
      <c r="AE15" s="1">
        <f t="shared" si="20"/>
        <v>46.019755831532322</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232.89041799328007</v>
      </c>
      <c r="AN15" s="1">
        <f t="shared" si="1"/>
        <v>4397.6655505111312</v>
      </c>
      <c r="AO15" s="1">
        <f t="shared" si="27"/>
        <v>1597.2574700793266</v>
      </c>
      <c r="AP15" s="1">
        <f t="shared" si="28"/>
        <v>5688.3179393123855</v>
      </c>
      <c r="AQ15" s="1">
        <f t="shared" si="29"/>
        <v>7285.5754093917121</v>
      </c>
      <c r="AR15" s="1">
        <f t="shared" si="30"/>
        <v>2887.9098588805809</v>
      </c>
      <c r="AT15" s="1">
        <f t="shared" si="31"/>
        <v>289.87827516677271</v>
      </c>
      <c r="AU15" s="1">
        <f t="shared" si="32"/>
        <v>5473.7662267379592</v>
      </c>
      <c r="AV15" s="1">
        <f t="shared" si="33"/>
        <v>1811.8091826537529</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68.527780399999997</v>
      </c>
      <c r="Z16" s="1">
        <f t="shared" si="15"/>
        <v>334.90191099999998</v>
      </c>
      <c r="AA16" s="1">
        <f t="shared" si="16"/>
        <v>83.784380000000013</v>
      </c>
      <c r="AB16" s="1">
        <f t="shared" si="17"/>
        <v>268.36442200000005</v>
      </c>
      <c r="AC16" s="1">
        <f t="shared" si="18"/>
        <v>22.956688615896635</v>
      </c>
      <c r="AD16" s="1">
        <f t="shared" si="19"/>
        <v>37.973316461805076</v>
      </c>
      <c r="AE16" s="1">
        <f t="shared" si="20"/>
        <v>53.229916061805092</v>
      </c>
      <c r="AF16" s="1">
        <f t="shared" si="21"/>
        <v>1.8965219402512459</v>
      </c>
      <c r="AG16" s="1">
        <f t="shared" si="22"/>
        <v>29.496165899673841</v>
      </c>
      <c r="AH16" s="1">
        <f t="shared" si="23"/>
        <v>41.296238543786572</v>
      </c>
      <c r="AI16" s="1">
        <f t="shared" si="24"/>
        <v>22.932281994361148</v>
      </c>
      <c r="AJ16" s="1">
        <f t="shared" si="25"/>
        <v>1</v>
      </c>
      <c r="AK16" s="1">
        <f>'Federstärke 60 NR'!$H$31</f>
        <v>5.4</v>
      </c>
      <c r="AL16" s="1">
        <f>'Federstärke 60 NR'!G31</f>
        <v>64</v>
      </c>
      <c r="AM16" s="1">
        <f t="shared" si="26"/>
        <v>234.51311015997391</v>
      </c>
      <c r="AN16" s="1">
        <f t="shared" si="1"/>
        <v>5383.6444462879863</v>
      </c>
      <c r="AO16" s="1">
        <f t="shared" si="27"/>
        <v>2048.8502896966929</v>
      </c>
      <c r="AP16" s="1">
        <f t="shared" si="28"/>
        <v>6579.5370047354818</v>
      </c>
      <c r="AQ16" s="1">
        <f t="shared" si="29"/>
        <v>8628.3872944321738</v>
      </c>
      <c r="AR16" s="1">
        <f t="shared" si="30"/>
        <v>3244.7428481441875</v>
      </c>
      <c r="AT16" s="1">
        <f t="shared" si="31"/>
        <v>291.95063476793962</v>
      </c>
      <c r="AU16" s="1">
        <f t="shared" si="32"/>
        <v>6702.2198135809558</v>
      </c>
      <c r="AV16" s="1">
        <f t="shared" si="33"/>
        <v>1926.167480851218</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74.047233399999982</v>
      </c>
      <c r="Z17" s="1">
        <f t="shared" si="15"/>
        <v>334.19388779999997</v>
      </c>
      <c r="AA17" s="1">
        <f t="shared" si="16"/>
        <v>88.140405999999984</v>
      </c>
      <c r="AB17" s="1">
        <f t="shared" si="17"/>
        <v>267.39958200000001</v>
      </c>
      <c r="AC17" s="1">
        <f t="shared" si="18"/>
        <v>26.95109187200061</v>
      </c>
      <c r="AD17" s="1">
        <f t="shared" si="19"/>
        <v>46.430896980159972</v>
      </c>
      <c r="AE17" s="1">
        <f t="shared" si="20"/>
        <v>60.524069580159974</v>
      </c>
      <c r="AF17" s="1">
        <f t="shared" si="21"/>
        <v>1.8335914379116656</v>
      </c>
      <c r="AG17" s="1">
        <f t="shared" si="22"/>
        <v>25.490003170219822</v>
      </c>
      <c r="AH17" s="1">
        <f t="shared" si="23"/>
        <v>48.369019076241671</v>
      </c>
      <c r="AI17" s="1">
        <f t="shared" si="24"/>
        <v>26.867081345106637</v>
      </c>
      <c r="AJ17" s="1">
        <f t="shared" si="25"/>
        <v>1</v>
      </c>
      <c r="AL17" s="1" t="s">
        <v>46</v>
      </c>
      <c r="AM17" s="1">
        <f t="shared" si="26"/>
        <v>236.40613138881662</v>
      </c>
      <c r="AN17" s="1">
        <f t="shared" si="1"/>
        <v>6371.4033661642443</v>
      </c>
      <c r="AO17" s="1">
        <f t="shared" si="27"/>
        <v>2505.1790465645313</v>
      </c>
      <c r="AP17" s="1">
        <f t="shared" si="28"/>
        <v>7481.1381445252555</v>
      </c>
      <c r="AQ17" s="1">
        <f t="shared" si="29"/>
        <v>9986.3171910897872</v>
      </c>
      <c r="AR17" s="1">
        <f t="shared" si="30"/>
        <v>3614.9138249255429</v>
      </c>
      <c r="AT17" s="1">
        <f t="shared" si="31"/>
        <v>294.36823485212449</v>
      </c>
      <c r="AU17" s="1">
        <f t="shared" si="32"/>
        <v>7933.5453416982591</v>
      </c>
      <c r="AV17" s="1">
        <f t="shared" si="33"/>
        <v>2052.7718493915281</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79.497776800000011</v>
      </c>
      <c r="Z18" s="1">
        <f t="shared" si="15"/>
        <v>333.33142619999995</v>
      </c>
      <c r="AA18" s="1">
        <f t="shared" si="16"/>
        <v>92.422504000000018</v>
      </c>
      <c r="AB18" s="1">
        <f t="shared" si="17"/>
        <v>266.302254</v>
      </c>
      <c r="AC18" s="1">
        <f t="shared" si="18"/>
        <v>30.760732670203716</v>
      </c>
      <c r="AD18" s="1">
        <f t="shared" si="19"/>
        <v>54.718524968494101</v>
      </c>
      <c r="AE18" s="1">
        <f t="shared" si="20"/>
        <v>67.643252168494115</v>
      </c>
      <c r="AF18" s="1">
        <f t="shared" si="21"/>
        <v>1.7700917453360698</v>
      </c>
      <c r="AG18" s="1">
        <f t="shared" si="22"/>
        <v>21.380230282836834</v>
      </c>
      <c r="AH18" s="1">
        <f t="shared" si="23"/>
        <v>54.959243854068127</v>
      </c>
      <c r="AI18" s="1">
        <f t="shared" si="24"/>
        <v>30.572362141637363</v>
      </c>
      <c r="AJ18" s="1">
        <f t="shared" si="25"/>
        <v>1</v>
      </c>
      <c r="AK18" s="1" t="s">
        <v>47</v>
      </c>
      <c r="AL18" s="4" t="str">
        <f>'Federstärke 60 NR DE'!A22</f>
        <v>Feder</v>
      </c>
      <c r="AM18" s="1">
        <f t="shared" si="26"/>
        <v>238.58213515303197</v>
      </c>
      <c r="AN18" s="1">
        <f t="shared" si="1"/>
        <v>7338.9612793288288</v>
      </c>
      <c r="AO18" s="1">
        <f t="shared" si="27"/>
        <v>2952.3380146750997</v>
      </c>
      <c r="AP18" s="1">
        <f t="shared" si="28"/>
        <v>8361.1118275388853</v>
      </c>
      <c r="AQ18" s="1">
        <f t="shared" si="29"/>
        <v>11313.449842213984</v>
      </c>
      <c r="AR18" s="1">
        <f t="shared" si="30"/>
        <v>3974.4885628851553</v>
      </c>
      <c r="AT18" s="1">
        <f t="shared" si="31"/>
        <v>297.14723532153261</v>
      </c>
      <c r="AU18" s="1">
        <f t="shared" si="32"/>
        <v>9140.4666694157786</v>
      </c>
      <c r="AV18" s="1">
        <f t="shared" si="33"/>
        <v>2172.9831727982055</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84.883360599999989</v>
      </c>
      <c r="Z19" s="1">
        <f t="shared" si="15"/>
        <v>332.33440839999997</v>
      </c>
      <c r="AA19" s="1">
        <f t="shared" si="16"/>
        <v>96.636478000000011</v>
      </c>
      <c r="AB19" s="1">
        <f t="shared" si="17"/>
        <v>265.08866800000004</v>
      </c>
      <c r="AC19" s="1">
        <f t="shared" si="18"/>
        <v>34.513402433450523</v>
      </c>
      <c r="AD19" s="1">
        <f t="shared" si="19"/>
        <v>62.963844095173144</v>
      </c>
      <c r="AE19" s="1">
        <f t="shared" si="20"/>
        <v>74.716961495173166</v>
      </c>
      <c r="AF19" s="1">
        <f t="shared" si="21"/>
        <v>1.7047043281169609</v>
      </c>
      <c r="AG19" s="1">
        <f t="shared" si="22"/>
        <v>17.057900676788421</v>
      </c>
      <c r="AH19" s="1">
        <f t="shared" si="23"/>
        <v>61.05767929285274</v>
      </c>
      <c r="AI19" s="1">
        <f t="shared" si="24"/>
        <v>34.169279171119115</v>
      </c>
      <c r="AJ19" s="1">
        <f t="shared" si="25"/>
        <v>1</v>
      </c>
      <c r="AK19" s="1" t="s">
        <v>35</v>
      </c>
      <c r="AM19" s="1">
        <f t="shared" si="26"/>
        <v>241.00314115787162</v>
      </c>
      <c r="AN19" s="1">
        <f t="shared" si="1"/>
        <v>8317.8383985073069</v>
      </c>
      <c r="AO19" s="1">
        <f t="shared" si="27"/>
        <v>3397.2142081550674</v>
      </c>
      <c r="AP19" s="1">
        <f t="shared" si="28"/>
        <v>9235.4647425723761</v>
      </c>
      <c r="AQ19" s="1">
        <f t="shared" si="29"/>
        <v>12632.678950727444</v>
      </c>
      <c r="AR19" s="1">
        <f t="shared" si="30"/>
        <v>4314.8405522201374</v>
      </c>
      <c r="AT19" s="1">
        <f t="shared" si="31"/>
        <v>300.23913108684883</v>
      </c>
      <c r="AU19" s="1">
        <f t="shared" si="32"/>
        <v>10362.273957469919</v>
      </c>
      <c r="AV19" s="1">
        <f t="shared" si="33"/>
        <v>2270.4049932575253</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-(645.5-(AL8/2))/50</f>
        <v>-5.41</v>
      </c>
      <c r="T20" s="1">
        <f t="shared" si="12"/>
        <v>-115.9816</v>
      </c>
      <c r="U20" s="1">
        <f t="shared" si="13"/>
        <v>44.497199999999999</v>
      </c>
      <c r="X20" s="1">
        <f t="shared" si="0"/>
        <v>79.657106314502784</v>
      </c>
      <c r="Y20" s="1">
        <f t="shared" si="14"/>
        <v>90.202407399999998</v>
      </c>
      <c r="Z20" s="1">
        <f t="shared" si="15"/>
        <v>331.18560219999995</v>
      </c>
      <c r="AA20" s="1">
        <f t="shared" si="16"/>
        <v>100.780114</v>
      </c>
      <c r="AB20" s="1">
        <f t="shared" si="17"/>
        <v>263.74586199999999</v>
      </c>
      <c r="AC20" s="1">
        <f t="shared" si="18"/>
        <v>38.096236049189962</v>
      </c>
      <c r="AD20" s="1">
        <f t="shared" si="19"/>
        <v>71.085177587426202</v>
      </c>
      <c r="AE20" s="1">
        <f t="shared" si="20"/>
        <v>81.662884187426201</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243.68933377461545</v>
      </c>
      <c r="AN20" s="1">
        <f t="shared" si="1"/>
        <v>9283.64638214759</v>
      </c>
      <c r="AO20" s="1">
        <f t="shared" si="27"/>
        <v>3835.4007567295812</v>
      </c>
      <c r="AP20" s="1">
        <f t="shared" si="28"/>
        <v>10094.022462871006</v>
      </c>
      <c r="AQ20" s="1">
        <f t="shared" si="29"/>
        <v>13929.423219600587</v>
      </c>
      <c r="AR20" s="1">
        <f t="shared" si="30"/>
        <v>4645.7768374529969</v>
      </c>
      <c r="AT20" s="1">
        <f t="shared" si="31"/>
        <v>303.66969985038389</v>
      </c>
      <c r="AU20" s="1">
        <f t="shared" si="32"/>
        <v>11568.67256648689</v>
      </c>
      <c r="AV20" s="1">
        <f t="shared" si="33"/>
        <v>2360.7506531136969</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95.459217199999983</v>
      </c>
      <c r="Z21" s="1">
        <f t="shared" si="15"/>
        <v>329.89826239999996</v>
      </c>
      <c r="AA21" s="1">
        <f t="shared" si="16"/>
        <v>104.858948</v>
      </c>
      <c r="AB21" s="1">
        <f t="shared" si="17"/>
        <v>262.28465599999998</v>
      </c>
      <c r="AC21" s="1">
        <f t="shared" si="18"/>
        <v>41.344042347069497</v>
      </c>
      <c r="AD21" s="1">
        <f t="shared" si="19"/>
        <v>79.050826942381775</v>
      </c>
      <c r="AE21" s="1">
        <f t="shared" si="20"/>
        <v>88.45055774238179</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246.61395730737735</v>
      </c>
      <c r="AN21" s="1">
        <f t="shared" si="1"/>
        <v>10196.017894294599</v>
      </c>
      <c r="AO21" s="1">
        <f t="shared" si="27"/>
        <v>4265.1873676762089</v>
      </c>
      <c r="AP21" s="1">
        <f t="shared" si="28"/>
        <v>10933.019640304845</v>
      </c>
      <c r="AQ21" s="1">
        <f t="shared" si="29"/>
        <v>15198.207007981055</v>
      </c>
      <c r="AR21" s="1">
        <f t="shared" si="30"/>
        <v>5002.189113686456</v>
      </c>
      <c r="AT21" s="1">
        <f t="shared" si="31"/>
        <v>307.40477159246711</v>
      </c>
      <c r="AU21" s="1">
        <f t="shared" si="32"/>
        <v>12709.355894410186</v>
      </c>
      <c r="AV21" s="1">
        <f t="shared" si="33"/>
        <v>2488.8511135708686</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100.66141739999999</v>
      </c>
      <c r="Z22" s="1">
        <f t="shared" si="15"/>
        <v>328.47473899999994</v>
      </c>
      <c r="AA22" s="1">
        <f t="shared" si="16"/>
        <v>108.87939</v>
      </c>
      <c r="AB22" s="1">
        <f t="shared" si="17"/>
        <v>260.70678199999998</v>
      </c>
      <c r="AC22" s="1">
        <f t="shared" si="18"/>
        <v>44.552480446388628</v>
      </c>
      <c r="AD22" s="1">
        <f t="shared" si="19"/>
        <v>86.808107400341427</v>
      </c>
      <c r="AE22" s="1">
        <f t="shared" si="20"/>
        <v>95.026080000341437</v>
      </c>
      <c r="AF22" s="1">
        <f t="shared" si="21"/>
        <v>1.5081860629728174</v>
      </c>
      <c r="AG22" s="1">
        <f t="shared" si="22"/>
        <v>3.8633407621896225</v>
      </c>
      <c r="AH22" s="1">
        <f t="shared" si="23"/>
        <v>76.596445415790399</v>
      </c>
      <c r="AI22" s="1">
        <f t="shared" si="24"/>
        <v>43.418015023262697</v>
      </c>
      <c r="AJ22" s="1">
        <f t="shared" si="25"/>
        <v>1</v>
      </c>
      <c r="AK22" s="1">
        <v>2.7</v>
      </c>
      <c r="AM22" s="1">
        <f t="shared" si="26"/>
        <v>249.75888656759255</v>
      </c>
      <c r="AN22" s="1">
        <f t="shared" si="1"/>
        <v>11127.377910114463</v>
      </c>
      <c r="AO22" s="1">
        <f t="shared" si="27"/>
        <v>4683.7314347854226</v>
      </c>
      <c r="AP22" s="1">
        <f t="shared" si="28"/>
        <v>11745.793644522206</v>
      </c>
      <c r="AQ22" s="1">
        <f t="shared" si="29"/>
        <v>16429.525079307627</v>
      </c>
      <c r="AR22" s="1">
        <f t="shared" si="30"/>
        <v>5302.1471691931638</v>
      </c>
      <c r="AT22" s="1">
        <f t="shared" si="31"/>
        <v>311.42119841769596</v>
      </c>
      <c r="AU22" s="1">
        <f t="shared" si="32"/>
        <v>13874.586853095312</v>
      </c>
      <c r="AV22" s="1">
        <f t="shared" si="33"/>
        <v>2554.9382262123145</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105.80175319999998</v>
      </c>
      <c r="Z23" s="1">
        <f t="shared" si="15"/>
        <v>326.91733200000004</v>
      </c>
      <c r="AA23" s="1">
        <f t="shared" si="16"/>
        <v>112.83662000000001</v>
      </c>
      <c r="AB23" s="1">
        <f t="shared" si="17"/>
        <v>259.01577600000002</v>
      </c>
      <c r="AC23" s="1">
        <f t="shared" si="18"/>
        <v>47.647197533175252</v>
      </c>
      <c r="AD23" s="1">
        <f t="shared" si="19"/>
        <v>94.504619468732187</v>
      </c>
      <c r="AE23" s="1">
        <f t="shared" si="20"/>
        <v>101.53948626873222</v>
      </c>
      <c r="AF23" s="1">
        <f t="shared" si="21"/>
        <v>1.4426383680132306</v>
      </c>
      <c r="AG23" s="1">
        <f t="shared" si="22"/>
        <v>-0.58776309617222466</v>
      </c>
      <c r="AH23" s="1">
        <f t="shared" si="23"/>
        <v>80.902184072398512</v>
      </c>
      <c r="AI23" s="1">
        <f t="shared" si="24"/>
        <v>46.141138479306385</v>
      </c>
      <c r="AJ23" s="1">
        <f t="shared" si="25"/>
        <v>1</v>
      </c>
      <c r="AM23" s="1">
        <f t="shared" si="26"/>
        <v>253.12306605555827</v>
      </c>
      <c r="AN23" s="1">
        <f t="shared" si="1"/>
        <v>12060.604728552153</v>
      </c>
      <c r="AO23" s="1">
        <f t="shared" si="27"/>
        <v>5098.9967434354458</v>
      </c>
      <c r="AP23" s="1">
        <f t="shared" si="28"/>
        <v>12550.889739732916</v>
      </c>
      <c r="AQ23" s="1">
        <f t="shared" si="29"/>
        <v>17649.88648316836</v>
      </c>
      <c r="AR23" s="1">
        <f t="shared" si="30"/>
        <v>5589.2817546162078</v>
      </c>
      <c r="AT23" s="1">
        <f t="shared" si="31"/>
        <v>315.71763233475832</v>
      </c>
      <c r="AU23" s="1">
        <f t="shared" si="32"/>
        <v>15043.060392560628</v>
      </c>
      <c r="AV23" s="1">
        <f t="shared" si="33"/>
        <v>2606.8260906077321</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110.88820200000001</v>
      </c>
      <c r="Z24" s="1">
        <f t="shared" si="15"/>
        <v>325.22176400000001</v>
      </c>
      <c r="AA24" s="1">
        <f t="shared" si="16"/>
        <v>116.73678000000001</v>
      </c>
      <c r="AB24" s="1">
        <f t="shared" si="17"/>
        <v>257.20796000000001</v>
      </c>
      <c r="AC24" s="1">
        <f t="shared" si="18"/>
        <v>50.650849537725847</v>
      </c>
      <c r="AD24" s="1">
        <f t="shared" si="19"/>
        <v>102.00660070670935</v>
      </c>
      <c r="AE24" s="1">
        <f t="shared" si="20"/>
        <v>107.85517870670935</v>
      </c>
      <c r="AF24" s="1">
        <f t="shared" si="21"/>
        <v>1.378144598530697</v>
      </c>
      <c r="AG24" s="1">
        <f t="shared" si="22"/>
        <v>-4.9656569430887885</v>
      </c>
      <c r="AH24" s="1">
        <f t="shared" si="23"/>
        <v>84.822597012121761</v>
      </c>
      <c r="AI24" s="1">
        <f t="shared" si="24"/>
        <v>48.721268438212526</v>
      </c>
      <c r="AJ24" s="1">
        <f t="shared" si="25"/>
        <v>1</v>
      </c>
      <c r="AK24" s="1" t="s">
        <v>48</v>
      </c>
      <c r="AM24" s="1">
        <f t="shared" si="26"/>
        <v>256.70131122103669</v>
      </c>
      <c r="AN24" s="1">
        <f t="shared" si="1"/>
        <v>13002.139490793665</v>
      </c>
      <c r="AO24" s="1">
        <f t="shared" si="27"/>
        <v>5503.7661411305035</v>
      </c>
      <c r="AP24" s="1">
        <f t="shared" si="28"/>
        <v>13331.547219221518</v>
      </c>
      <c r="AQ24" s="1">
        <f t="shared" si="29"/>
        <v>18835.313360352022</v>
      </c>
      <c r="AR24" s="1">
        <f t="shared" si="30"/>
        <v>5833.1738695583572</v>
      </c>
      <c r="AT24" s="1">
        <f t="shared" si="31"/>
        <v>320.28745209244966</v>
      </c>
      <c r="AU24" s="1">
        <f t="shared" si="32"/>
        <v>16222.831544756244</v>
      </c>
      <c r="AV24" s="1">
        <f t="shared" si="33"/>
        <v>2612.4818155957782</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115.92241379999999</v>
      </c>
      <c r="Z25" s="1">
        <f t="shared" si="15"/>
        <v>323.3976624</v>
      </c>
      <c r="AA25" s="1">
        <f t="shared" si="16"/>
        <v>120.582138</v>
      </c>
      <c r="AB25" s="1">
        <f t="shared" si="17"/>
        <v>255.29174399999999</v>
      </c>
      <c r="AC25" s="1">
        <f t="shared" si="18"/>
        <v>53.359874672889738</v>
      </c>
      <c r="AD25" s="1">
        <f t="shared" si="19"/>
        <v>109.35232630971873</v>
      </c>
      <c r="AE25" s="1">
        <f t="shared" si="20"/>
        <v>114.01205050971875</v>
      </c>
      <c r="AF25" s="1">
        <f t="shared" si="21"/>
        <v>1.3152235988706549</v>
      </c>
      <c r="AG25" s="1">
        <f t="shared" si="22"/>
        <v>-9.2313196164826223</v>
      </c>
      <c r="AH25" s="1">
        <f t="shared" si="23"/>
        <v>88.393520294824441</v>
      </c>
      <c r="AI25" s="1">
        <f t="shared" si="24"/>
        <v>50.966574914867607</v>
      </c>
      <c r="AJ25" s="1">
        <f t="shared" si="25"/>
        <v>1</v>
      </c>
      <c r="AK25" s="1" t="s">
        <v>35</v>
      </c>
      <c r="AM25" s="1">
        <f t="shared" si="26"/>
        <v>260.47354997508313</v>
      </c>
      <c r="AN25" s="1">
        <f t="shared" si="1"/>
        <v>13898.835982273118</v>
      </c>
      <c r="AO25" s="1">
        <f t="shared" si="27"/>
        <v>5900.1047660408749</v>
      </c>
      <c r="AP25" s="1">
        <f t="shared" si="28"/>
        <v>14092.573515304299</v>
      </c>
      <c r="AQ25" s="1">
        <f t="shared" si="29"/>
        <v>19992.678281345172</v>
      </c>
      <c r="AR25" s="1">
        <f t="shared" si="30"/>
        <v>6093.8422990720537</v>
      </c>
      <c r="AT25" s="1">
        <f t="shared" si="31"/>
        <v>325.10502338557427</v>
      </c>
      <c r="AU25" s="1">
        <f t="shared" si="32"/>
        <v>17347.563303381132</v>
      </c>
      <c r="AV25" s="1">
        <f t="shared" si="33"/>
        <v>2645.11497796404</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120.8951338</v>
      </c>
      <c r="Z26" s="1">
        <f t="shared" si="15"/>
        <v>321.44532719999995</v>
      </c>
      <c r="AA26" s="1">
        <f t="shared" si="16"/>
        <v>124.36587400000001</v>
      </c>
      <c r="AB26" s="1">
        <f t="shared" si="17"/>
        <v>253.268664</v>
      </c>
      <c r="AC26" s="1">
        <f t="shared" si="18"/>
        <v>55.859347088261046</v>
      </c>
      <c r="AD26" s="1">
        <f t="shared" si="19"/>
        <v>116.44401957227659</v>
      </c>
      <c r="AE26" s="1">
        <f t="shared" si="20"/>
        <v>119.9147597722766</v>
      </c>
      <c r="AF26" s="1">
        <f t="shared" si="21"/>
        <v>1.2549296461169923</v>
      </c>
      <c r="AG26" s="1">
        <f t="shared" si="22"/>
        <v>-13.291216596313589</v>
      </c>
      <c r="AH26" s="1">
        <f t="shared" si="23"/>
        <v>91.653009875991131</v>
      </c>
      <c r="AI26" s="1">
        <f t="shared" si="24"/>
        <v>52.966747625819394</v>
      </c>
      <c r="AJ26" s="1">
        <f t="shared" si="25"/>
        <v>1</v>
      </c>
      <c r="AK26" s="1">
        <v>40</v>
      </c>
      <c r="AM26" s="1">
        <f t="shared" si="26"/>
        <v>264.43097698595102</v>
      </c>
      <c r="AN26" s="1">
        <f t="shared" si="1"/>
        <v>14770.941724346207</v>
      </c>
      <c r="AO26" s="1">
        <f t="shared" si="27"/>
        <v>6282.7370760221838</v>
      </c>
      <c r="AP26" s="1">
        <f t="shared" si="28"/>
        <v>14822.183796412024</v>
      </c>
      <c r="AQ26" s="1">
        <f t="shared" si="29"/>
        <v>21104.92087243421</v>
      </c>
      <c r="AR26" s="1">
        <f t="shared" si="30"/>
        <v>6333.9791480880031</v>
      </c>
      <c r="AT26" s="1">
        <f t="shared" si="31"/>
        <v>330.1591008194963</v>
      </c>
      <c r="AU26" s="1">
        <f t="shared" si="32"/>
        <v>18442.471807024416</v>
      </c>
      <c r="AV26" s="1">
        <f t="shared" si="33"/>
        <v>2662.4490654097935</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125.8133394</v>
      </c>
      <c r="Z27" s="1">
        <f t="shared" si="15"/>
        <v>319.362481</v>
      </c>
      <c r="AA27" s="1">
        <f t="shared" si="16"/>
        <v>128.09313</v>
      </c>
      <c r="AB27" s="1">
        <f t="shared" si="17"/>
        <v>251.13704199999998</v>
      </c>
      <c r="AC27" s="1">
        <f t="shared" si="18"/>
        <v>58.411791783843817</v>
      </c>
      <c r="AD27" s="1">
        <f t="shared" si="19"/>
        <v>123.51243517914457</v>
      </c>
      <c r="AE27" s="1">
        <f t="shared" si="20"/>
        <v>125.79222577914457</v>
      </c>
      <c r="AF27" s="1">
        <f t="shared" si="21"/>
        <v>1.1935480861887537</v>
      </c>
      <c r="AG27" s="1">
        <f t="shared" si="22"/>
        <v>-17.440050092557414</v>
      </c>
      <c r="AH27" s="1">
        <f t="shared" si="23"/>
        <v>94.533410633922458</v>
      </c>
      <c r="AI27" s="1">
        <f t="shared" si="24"/>
        <v>54.974831897831855</v>
      </c>
      <c r="AJ27" s="1">
        <f t="shared" si="25"/>
        <v>1</v>
      </c>
      <c r="AK27" s="1" t="s">
        <v>36</v>
      </c>
      <c r="AM27" s="1">
        <f t="shared" si="26"/>
        <v>268.57160538928656</v>
      </c>
      <c r="AN27" s="1">
        <f t="shared" si="1"/>
        <v>15687.748693051673</v>
      </c>
      <c r="AO27" s="1">
        <f t="shared" si="27"/>
        <v>6664.1134400907458</v>
      </c>
      <c r="AP27" s="1">
        <f t="shared" si="28"/>
        <v>15548.673859656947</v>
      </c>
      <c r="AQ27" s="1">
        <f t="shared" si="29"/>
        <v>22212.787299747692</v>
      </c>
      <c r="AR27" s="1">
        <f t="shared" si="30"/>
        <v>6525.0386066960182</v>
      </c>
      <c r="AT27" s="1">
        <f t="shared" si="31"/>
        <v>335.44714694595302</v>
      </c>
      <c r="AU27" s="1">
        <f t="shared" si="32"/>
        <v>19594.068901891467</v>
      </c>
      <c r="AV27" s="1">
        <f t="shared" si="33"/>
        <v>2618.7183978562243</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130.67898060000002</v>
      </c>
      <c r="Z28" s="1">
        <f t="shared" si="15"/>
        <v>317.16900600000002</v>
      </c>
      <c r="AA28" s="1">
        <f t="shared" si="16"/>
        <v>131.76771000000002</v>
      </c>
      <c r="AB28" s="1">
        <f t="shared" si="17"/>
        <v>248.91310800000005</v>
      </c>
      <c r="AC28" s="1">
        <f t="shared" si="18"/>
        <v>60.617630350666808</v>
      </c>
      <c r="AD28" s="1">
        <f t="shared" si="19"/>
        <v>130.30483677818498</v>
      </c>
      <c r="AE28" s="1">
        <f t="shared" si="20"/>
        <v>131.39356617818498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272.85995202043017</v>
      </c>
      <c r="AN28" s="1">
        <f t="shared" si="1"/>
        <v>16540.123709075116</v>
      </c>
      <c r="AO28" s="1">
        <f t="shared" si="27"/>
        <v>7030.597468366971</v>
      </c>
      <c r="AP28" s="1">
        <f t="shared" si="28"/>
        <v>16241.033141020736</v>
      </c>
      <c r="AQ28" s="1">
        <f t="shared" si="29"/>
        <v>23271.630609387706</v>
      </c>
      <c r="AR28" s="1">
        <f t="shared" si="30"/>
        <v>6731.50690031259</v>
      </c>
      <c r="AT28" s="1">
        <f t="shared" si="31"/>
        <v>340.92384579037378</v>
      </c>
      <c r="AU28" s="1">
        <f t="shared" si="32"/>
        <v>20665.99566184861</v>
      </c>
      <c r="AV28" s="1">
        <f t="shared" si="33"/>
        <v>2605.6349475390962</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135.48613</v>
      </c>
      <c r="Z29" s="1">
        <f t="shared" si="15"/>
        <v>314.85529740000004</v>
      </c>
      <c r="AA29" s="1">
        <f t="shared" si="16"/>
        <v>135.383668</v>
      </c>
      <c r="AB29" s="1">
        <f t="shared" si="17"/>
        <v>246.59031000000002</v>
      </c>
      <c r="AC29" s="1">
        <f t="shared" si="18"/>
        <v>62.787804079907602</v>
      </c>
      <c r="AD29" s="1">
        <f t="shared" si="19"/>
        <v>136.94235927220265</v>
      </c>
      <c r="AE29" s="1">
        <f t="shared" si="20"/>
        <v>136.83989727220265</v>
      </c>
      <c r="AF29" s="1">
        <f t="shared" si="21"/>
        <v>1.0800272981609251</v>
      </c>
      <c r="AG29" s="1">
        <f t="shared" si="22"/>
        <v>-25.021216032478506</v>
      </c>
      <c r="AH29" s="1">
        <f t="shared" si="23"/>
        <v>99.57573250900279</v>
      </c>
      <c r="AI29" s="1">
        <f t="shared" si="24"/>
        <v>58.197935875466278</v>
      </c>
      <c r="AJ29" s="1">
        <f t="shared" si="25"/>
        <v>1</v>
      </c>
      <c r="AM29" s="1">
        <f t="shared" si="26"/>
        <v>277.3012496947415</v>
      </c>
      <c r="AN29" s="1">
        <f t="shared" si="1"/>
        <v>17411.136536946968</v>
      </c>
      <c r="AO29" s="1">
        <f t="shared" si="27"/>
        <v>7388.7249945316944</v>
      </c>
      <c r="AP29" s="1">
        <f t="shared" si="28"/>
        <v>16914.232342227882</v>
      </c>
      <c r="AQ29" s="1">
        <f t="shared" si="29"/>
        <v>24302.957336759577</v>
      </c>
      <c r="AR29" s="1">
        <f t="shared" si="30"/>
        <v>6891.820799812609</v>
      </c>
      <c r="AT29" s="1">
        <f t="shared" si="31"/>
        <v>346.5958802439277</v>
      </c>
      <c r="AU29" s="1">
        <f t="shared" si="32"/>
        <v>21761.99422365885</v>
      </c>
      <c r="AV29" s="1">
        <f t="shared" si="33"/>
        <v>2540.9631131007263</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140.23778759999999</v>
      </c>
      <c r="Z30" s="1">
        <f t="shared" si="15"/>
        <v>312.4233552</v>
      </c>
      <c r="AA30" s="1">
        <f t="shared" si="16"/>
        <v>138.94400400000001</v>
      </c>
      <c r="AB30" s="1">
        <f t="shared" si="17"/>
        <v>244.170648</v>
      </c>
      <c r="AC30" s="1">
        <f t="shared" si="18"/>
        <v>64.701388232971397</v>
      </c>
      <c r="AD30" s="1">
        <f t="shared" si="19"/>
        <v>143.48180675212649</v>
      </c>
      <c r="AE30" s="1">
        <f t="shared" si="20"/>
        <v>142.1880231521265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281.89414663399879</v>
      </c>
      <c r="AN30" s="1">
        <f t="shared" si="1"/>
        <v>18238.942621968523</v>
      </c>
      <c r="AO30" s="1">
        <f t="shared" si="27"/>
        <v>7741.5608833109854</v>
      </c>
      <c r="AP30" s="1">
        <f t="shared" si="28"/>
        <v>17575.29278974175</v>
      </c>
      <c r="AQ30" s="1">
        <f t="shared" si="29"/>
        <v>25316.853673052734</v>
      </c>
      <c r="AR30" s="1">
        <f t="shared" si="30"/>
        <v>7077.9110510842111</v>
      </c>
      <c r="AT30" s="1">
        <f t="shared" si="31"/>
        <v>352.46152393445783</v>
      </c>
      <c r="AU30" s="1">
        <f t="shared" si="32"/>
        <v>22804.749897268095</v>
      </c>
      <c r="AV30" s="1">
        <f t="shared" si="33"/>
        <v>2512.1037757846389</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144.9329534</v>
      </c>
      <c r="Z31" s="1">
        <f t="shared" si="15"/>
        <v>309.8741794</v>
      </c>
      <c r="AA31" s="1">
        <f t="shared" si="16"/>
        <v>142.44771800000001</v>
      </c>
      <c r="AB31" s="1">
        <f t="shared" si="17"/>
        <v>241.65512200000001</v>
      </c>
      <c r="AC31" s="1">
        <f t="shared" si="18"/>
        <v>66.597725497387941</v>
      </c>
      <c r="AD31" s="1">
        <f t="shared" si="19"/>
        <v>149.86335437107437</v>
      </c>
      <c r="AE31" s="1">
        <f t="shared" si="20"/>
        <v>147.37811897107437</v>
      </c>
      <c r="AF31" s="1">
        <f t="shared" si="21"/>
        <v>0.97231156781394135</v>
      </c>
      <c r="AG31" s="1">
        <f t="shared" si="22"/>
        <v>-32.134301305471737</v>
      </c>
      <c r="AH31" s="1">
        <f t="shared" si="23"/>
        <v>103.61285783662149</v>
      </c>
      <c r="AI31" s="1">
        <f t="shared" si="24"/>
        <v>60.788196617613274</v>
      </c>
      <c r="AJ31" s="1">
        <f t="shared" si="25"/>
        <v>1</v>
      </c>
      <c r="AK31" s="1" t="s">
        <v>35</v>
      </c>
      <c r="AM31" s="1">
        <f t="shared" si="26"/>
        <v>286.62180566876611</v>
      </c>
      <c r="AN31" s="1">
        <f t="shared" si="1"/>
        <v>19088.360335494155</v>
      </c>
      <c r="AO31" s="1">
        <f t="shared" si="27"/>
        <v>8085.8772850913183</v>
      </c>
      <c r="AP31" s="1">
        <f t="shared" si="28"/>
        <v>18216.819773538624</v>
      </c>
      <c r="AQ31" s="1">
        <f t="shared" si="29"/>
        <v>26302.697058629943</v>
      </c>
      <c r="AR31" s="1">
        <f t="shared" si="30"/>
        <v>7214.3367231357879</v>
      </c>
      <c r="AT31" s="1">
        <f t="shared" si="31"/>
        <v>358.49927391121741</v>
      </c>
      <c r="AU31" s="1">
        <f t="shared" si="32"/>
        <v>23875.236234952146</v>
      </c>
      <c r="AV31" s="1">
        <f t="shared" si="33"/>
        <v>2427.4608236777967</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149.56729999999999</v>
      </c>
      <c r="Z32" s="1">
        <f t="shared" si="15"/>
        <v>307.22267479999999</v>
      </c>
      <c r="AA32" s="1">
        <f t="shared" si="16"/>
        <v>145.89293599999999</v>
      </c>
      <c r="AB32" s="1">
        <f t="shared" si="17"/>
        <v>239.05682000000002</v>
      </c>
      <c r="AC32" s="1">
        <f>AJ32*((AG32-Q32)^2+(AH32-R32)^2)^0.5</f>
        <v>68.314156786360883</v>
      </c>
      <c r="AD32" s="1">
        <f t="shared" si="19"/>
        <v>156.02213990046479</v>
      </c>
      <c r="AE32" s="1">
        <f t="shared" si="20"/>
        <v>152.3477759004648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291.4623401702919</v>
      </c>
      <c r="AN32" s="1">
        <f t="shared" si="1"/>
        <v>19911.004003712969</v>
      </c>
      <c r="AO32" s="1">
        <f t="shared" si="27"/>
        <v>8418.1745583295797</v>
      </c>
      <c r="AP32" s="1">
        <f t="shared" si="28"/>
        <v>18831.099187952856</v>
      </c>
      <c r="AQ32" s="1">
        <f t="shared" si="29"/>
        <v>27249.273746282437</v>
      </c>
      <c r="AR32" s="1">
        <f t="shared" si="30"/>
        <v>7338.2697425694678</v>
      </c>
      <c r="AT32" s="1">
        <f t="shared" si="31"/>
        <v>364.68117849849062</v>
      </c>
      <c r="AU32" s="1">
        <f t="shared" si="32"/>
        <v>24912.887204980747</v>
      </c>
      <c r="AV32" s="1">
        <f t="shared" si="33"/>
        <v>2336.3865413016902</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154.14715480000001</v>
      </c>
      <c r="Z33" s="1">
        <f t="shared" si="15"/>
        <v>304.45893660000002</v>
      </c>
      <c r="AA33" s="1">
        <f t="shared" si="16"/>
        <v>149.28353200000004</v>
      </c>
      <c r="AB33" s="1">
        <f t="shared" si="17"/>
        <v>236.36765400000002</v>
      </c>
      <c r="AC33" s="1">
        <f t="shared" si="18"/>
        <v>69.890679599456348</v>
      </c>
      <c r="AD33" s="1">
        <f t="shared" si="19"/>
        <v>162.08498070651325</v>
      </c>
      <c r="AE33" s="1">
        <f t="shared" si="20"/>
        <v>157.22135790651328</v>
      </c>
      <c r="AF33" s="1">
        <f t="shared" si="21"/>
        <v>0.87347701938906197</v>
      </c>
      <c r="AG33" s="1">
        <f t="shared" si="22"/>
        <v>-38.538704771026232</v>
      </c>
      <c r="AH33" s="1">
        <f t="shared" si="23"/>
        <v>106.90345180565697</v>
      </c>
      <c r="AI33" s="1">
        <f t="shared" si="24"/>
        <v>62.835446267160897</v>
      </c>
      <c r="AJ33" s="1">
        <f t="shared" si="25"/>
        <v>1</v>
      </c>
      <c r="AK33" s="1" t="s">
        <v>36</v>
      </c>
      <c r="AM33" s="1">
        <f t="shared" si="26"/>
        <v>296.42744554644003</v>
      </c>
      <c r="AN33" s="1">
        <f t="shared" si="1"/>
        <v>20717.515621171533</v>
      </c>
      <c r="AO33" s="1">
        <f t="shared" si="27"/>
        <v>8745.2951340199234</v>
      </c>
      <c r="AP33" s="1">
        <f t="shared" si="28"/>
        <v>19433.503165392485</v>
      </c>
      <c r="AQ33" s="1">
        <f t="shared" si="29"/>
        <v>28178.79829941241</v>
      </c>
      <c r="AR33" s="1">
        <f t="shared" si="30"/>
        <v>7461.2826782408774</v>
      </c>
      <c r="AT33" s="1">
        <f t="shared" si="31"/>
        <v>371.022174041737</v>
      </c>
      <c r="AU33" s="1">
        <f t="shared" si="32"/>
        <v>25930.991890244772</v>
      </c>
      <c r="AV33" s="1">
        <f t="shared" si="33"/>
        <v>2247.8064091676388</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158.66654039999997</v>
      </c>
      <c r="Z34" s="1">
        <f t="shared" si="15"/>
        <v>301.59024219999998</v>
      </c>
      <c r="AA34" s="1">
        <f t="shared" si="16"/>
        <v>152.615364</v>
      </c>
      <c r="AB34" s="1">
        <f t="shared" si="17"/>
        <v>233.594302</v>
      </c>
      <c r="AC34" s="1">
        <f t="shared" si="18"/>
        <v>71.366504357766871</v>
      </c>
      <c r="AD34" s="1">
        <f t="shared" si="19"/>
        <v>168.03978810503099</v>
      </c>
      <c r="AE34" s="1">
        <f t="shared" si="20"/>
        <v>161.98861170503102</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301.4977165637705</v>
      </c>
      <c r="AN34" s="1">
        <f t="shared" si="1"/>
        <v>21516.838103005088</v>
      </c>
      <c r="AO34" s="1">
        <f t="shared" si="27"/>
        <v>9066.5867672069489</v>
      </c>
      <c r="AP34" s="1">
        <f t="shared" si="28"/>
        <v>20022.764338412067</v>
      </c>
      <c r="AQ34" s="1">
        <f t="shared" si="29"/>
        <v>29089.351105619018</v>
      </c>
      <c r="AR34" s="1">
        <f t="shared" si="30"/>
        <v>7572.5130026139304</v>
      </c>
      <c r="AT34" s="1">
        <f t="shared" si="31"/>
        <v>377.49747788491243</v>
      </c>
      <c r="AU34" s="1">
        <f t="shared" si="32"/>
        <v>26940.675400519605</v>
      </c>
      <c r="AV34" s="1">
        <f t="shared" si="33"/>
        <v>2148.6757050994129</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163.1264568</v>
      </c>
      <c r="Z35" s="1">
        <f t="shared" si="15"/>
        <v>298.61759159999997</v>
      </c>
      <c r="AA35" s="1">
        <f t="shared" si="16"/>
        <v>155.889432</v>
      </c>
      <c r="AB35" s="1">
        <f t="shared" si="17"/>
        <v>230.73776399999997</v>
      </c>
      <c r="AC35" s="1">
        <f t="shared" si="18"/>
        <v>72.805552977389738</v>
      </c>
      <c r="AD35" s="1">
        <f t="shared" si="19"/>
        <v>173.77111907905231</v>
      </c>
      <c r="AE35" s="1">
        <f t="shared" si="20"/>
        <v>166.53409427905231</v>
      </c>
      <c r="AF35" s="1">
        <f t="shared" si="21"/>
        <v>0.78130701466040176</v>
      </c>
      <c r="AG35" s="1">
        <f t="shared" si="22"/>
        <v>-44.40880289029343</v>
      </c>
      <c r="AH35" s="1">
        <f t="shared" si="23"/>
        <v>109.51492682371786</v>
      </c>
      <c r="AI35" s="1">
        <f t="shared" si="24"/>
        <v>64.502956158054033</v>
      </c>
      <c r="AJ35" s="1">
        <f t="shared" si="25"/>
        <v>1</v>
      </c>
      <c r="AM35" s="1">
        <f t="shared" si="26"/>
        <v>306.66785978929187</v>
      </c>
      <c r="AN35" s="1">
        <f t="shared" si="1"/>
        <v>22327.123112352016</v>
      </c>
      <c r="AO35" s="1">
        <f t="shared" si="27"/>
        <v>9375.8207299102687</v>
      </c>
      <c r="AP35" s="1">
        <f t="shared" si="28"/>
        <v>20584.613257456545</v>
      </c>
      <c r="AQ35" s="1">
        <f t="shared" si="29"/>
        <v>29960.433987366814</v>
      </c>
      <c r="AR35" s="1">
        <f t="shared" si="30"/>
        <v>7633.3108750147985</v>
      </c>
      <c r="AT35" s="1">
        <f t="shared" si="31"/>
        <v>384.10032972134405</v>
      </c>
      <c r="AU35" s="1">
        <f t="shared" si="32"/>
        <v>27964.636904160179</v>
      </c>
      <c r="AV35" s="1">
        <f t="shared" si="33"/>
        <v>1995.7970832066349</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167.52790399999998</v>
      </c>
      <c r="Z36" s="1">
        <f t="shared" si="15"/>
        <v>295.54398479999998</v>
      </c>
      <c r="AA36" s="1">
        <f t="shared" si="16"/>
        <v>159.10673599999998</v>
      </c>
      <c r="AB36" s="1">
        <f t="shared" si="17"/>
        <v>227.80103999999997</v>
      </c>
      <c r="AC36" s="1">
        <f t="shared" si="18"/>
        <v>73.9974230454457</v>
      </c>
      <c r="AD36" s="1">
        <f t="shared" si="19"/>
        <v>179.46210611688537</v>
      </c>
      <c r="AE36" s="1">
        <f t="shared" si="20"/>
        <v>171.04093811688537</v>
      </c>
      <c r="AF36" s="1">
        <f t="shared" si="21"/>
        <v>0.73795003879339216</v>
      </c>
      <c r="AG36" s="1">
        <f t="shared" si="22"/>
        <v>-47.122692110785884</v>
      </c>
      <c r="AH36" s="1">
        <f t="shared" si="23"/>
        <v>110.61685448804859</v>
      </c>
      <c r="AI36" s="1">
        <f t="shared" si="24"/>
        <v>65.095228621734051</v>
      </c>
      <c r="AJ36" s="1">
        <f t="shared" si="25"/>
        <v>1</v>
      </c>
      <c r="AK36" s="1" t="s">
        <v>165</v>
      </c>
      <c r="AL36" s="1">
        <f>SUM(AR11:AR89)</f>
        <v>541963.9249216707</v>
      </c>
      <c r="AM36" s="1">
        <f t="shared" si="26"/>
        <v>311.93725674331915</v>
      </c>
      <c r="AN36" s="1">
        <f t="shared" si="1"/>
        <v>23082.553150871197</v>
      </c>
      <c r="AO36" s="1">
        <f t="shared" si="27"/>
        <v>9682.8779355365514</v>
      </c>
      <c r="AP36" s="1">
        <f t="shared" si="28"/>
        <v>21141.686196875737</v>
      </c>
      <c r="AQ36" s="1">
        <f t="shared" si="29"/>
        <v>30824.564132412288</v>
      </c>
      <c r="AR36" s="1">
        <f t="shared" si="30"/>
        <v>7742.0109815410906</v>
      </c>
      <c r="AT36" s="1">
        <f t="shared" si="31"/>
        <v>390.82993968321847</v>
      </c>
      <c r="AU36" s="1">
        <f t="shared" si="32"/>
        <v>28920.408385565144</v>
      </c>
      <c r="AV36" s="1">
        <f t="shared" si="33"/>
        <v>1904.1557468471437</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171.86290460000001</v>
      </c>
      <c r="Z37" s="1">
        <f t="shared" si="15"/>
        <v>292.37569919999999</v>
      </c>
      <c r="AA37" s="1">
        <f t="shared" si="16"/>
        <v>162.261134</v>
      </c>
      <c r="AB37" s="1">
        <f t="shared" si="17"/>
        <v>224.78980799999999</v>
      </c>
      <c r="AC37" s="1">
        <f t="shared" si="18"/>
        <v>75.188037278621223</v>
      </c>
      <c r="AD37" s="1">
        <f t="shared" si="19"/>
        <v>184.98260689714709</v>
      </c>
      <c r="AE37" s="1">
        <f t="shared" si="20"/>
        <v>175.38083629714708</v>
      </c>
      <c r="AF37" s="1">
        <f t="shared" si="21"/>
        <v>0.69629717620196996</v>
      </c>
      <c r="AG37" s="1">
        <f t="shared" si="22"/>
        <v>-49.704258975796655</v>
      </c>
      <c r="AH37" s="1">
        <f t="shared" si="23"/>
        <v>111.59297738160777</v>
      </c>
      <c r="AI37" s="1">
        <f t="shared" si="24"/>
        <v>65.687222215877043</v>
      </c>
      <c r="AJ37" s="1">
        <f t="shared" si="25"/>
        <v>1</v>
      </c>
      <c r="AK37" s="1" t="s">
        <v>166</v>
      </c>
      <c r="AL37" s="1">
        <f>SUM(AV11:AV89)</f>
        <v>-47491.690932596306</v>
      </c>
      <c r="AM37" s="1">
        <f t="shared" si="26"/>
        <v>317.27959589333068</v>
      </c>
      <c r="AN37" s="1">
        <f t="shared" si="1"/>
        <v>23855.630083773623</v>
      </c>
      <c r="AO37" s="1">
        <f t="shared" si="27"/>
        <v>9980.7365551355724</v>
      </c>
      <c r="AP37" s="1">
        <f t="shared" si="28"/>
        <v>21678.123651345166</v>
      </c>
      <c r="AQ37" s="1">
        <f t="shared" si="29"/>
        <v>31658.860206480738</v>
      </c>
      <c r="AR37" s="1">
        <f t="shared" si="30"/>
        <v>7803.2301227071148</v>
      </c>
      <c r="AT37" s="1">
        <f t="shared" si="31"/>
        <v>397.65270499721748</v>
      </c>
      <c r="AU37" s="1">
        <f t="shared" si="32"/>
        <v>29898.726407275357</v>
      </c>
      <c r="AV37" s="1">
        <f t="shared" si="33"/>
        <v>1760.1337992053814</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176.13380860000001</v>
      </c>
      <c r="Z38" s="1">
        <f t="shared" si="15"/>
        <v>289.10810739999999</v>
      </c>
      <c r="AA38" s="1">
        <f t="shared" si="16"/>
        <v>165.35435800000002</v>
      </c>
      <c r="AB38" s="1">
        <f t="shared" si="17"/>
        <v>221.700658</v>
      </c>
      <c r="AC38" s="1">
        <f t="shared" si="18"/>
        <v>76.288455421905184</v>
      </c>
      <c r="AD38" s="1">
        <f t="shared" si="19"/>
        <v>190.37015537393589</v>
      </c>
      <c r="AE38" s="1">
        <f t="shared" si="20"/>
        <v>179.5907047739359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322.70655156055301</v>
      </c>
      <c r="AN38" s="1">
        <f t="shared" si="1"/>
        <v>24618.784373083996</v>
      </c>
      <c r="AO38" s="1">
        <f t="shared" si="27"/>
        <v>10271.421733200712</v>
      </c>
      <c r="AP38" s="1">
        <f t="shared" si="28"/>
        <v>22198.488654287125</v>
      </c>
      <c r="AQ38" s="1">
        <f t="shared" si="29"/>
        <v>32469.910387487835</v>
      </c>
      <c r="AR38" s="1">
        <f t="shared" si="30"/>
        <v>7851.1260144038388</v>
      </c>
      <c r="AT38" s="1">
        <f t="shared" si="31"/>
        <v>404.58353507880355</v>
      </c>
      <c r="AU38" s="1">
        <f t="shared" si="32"/>
        <v>30865.052980296117</v>
      </c>
      <c r="AV38" s="1">
        <f t="shared" si="33"/>
        <v>1604.8574071917174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180.3455434</v>
      </c>
      <c r="Z39" s="1">
        <f t="shared" si="15"/>
        <v>285.75581420000003</v>
      </c>
      <c r="AA39" s="1">
        <f t="shared" si="16"/>
        <v>168.39135400000001</v>
      </c>
      <c r="AB39" s="1">
        <f t="shared" si="17"/>
        <v>218.54514200000003</v>
      </c>
      <c r="AC39" s="1">
        <f t="shared" si="18"/>
        <v>77.245413870446569</v>
      </c>
      <c r="AD39" s="1">
        <f t="shared" si="19"/>
        <v>195.624819559185</v>
      </c>
      <c r="AE39" s="1">
        <f t="shared" si="20"/>
        <v>183.67063015918501</v>
      </c>
      <c r="AF39" s="1">
        <f t="shared" si="21"/>
        <v>0.6186245953764048</v>
      </c>
      <c r="AG39" s="1">
        <f t="shared" si="22"/>
        <v>-54.411673189264683</v>
      </c>
      <c r="AH39" s="1">
        <f t="shared" si="23"/>
        <v>113.26090990142777</v>
      </c>
      <c r="AI39" s="1">
        <f t="shared" si="24"/>
        <v>66.599620619766227</v>
      </c>
      <c r="AJ39" s="1">
        <f t="shared" si="25"/>
        <v>1</v>
      </c>
      <c r="AK39" s="2">
        <v>236.7</v>
      </c>
      <c r="AM39" s="1">
        <f t="shared" si="26"/>
        <v>328.19550713782701</v>
      </c>
      <c r="AN39" s="1">
        <f t="shared" si="1"/>
        <v>25351.597779282547</v>
      </c>
      <c r="AO39" s="1">
        <f t="shared" si="27"/>
        <v>10554.937139315827</v>
      </c>
      <c r="AP39" s="1">
        <f t="shared" si="28"/>
        <v>22702.791911456228</v>
      </c>
      <c r="AQ39" s="1">
        <f t="shared" si="29"/>
        <v>33257.729050772054</v>
      </c>
      <c r="AR39" s="1">
        <f t="shared" si="30"/>
        <v>7906.1312714895066</v>
      </c>
      <c r="AT39" s="1">
        <f t="shared" si="31"/>
        <v>411.59354598809318</v>
      </c>
      <c r="AU39" s="1">
        <f t="shared" si="32"/>
        <v>31793.713806254942</v>
      </c>
      <c r="AV39" s="1">
        <f t="shared" si="33"/>
        <v>1464.0152445171116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184.4869042</v>
      </c>
      <c r="Z40" s="1">
        <f t="shared" si="15"/>
        <v>282.30023740000001</v>
      </c>
      <c r="AA40" s="1">
        <f t="shared" si="16"/>
        <v>171.36149800000001</v>
      </c>
      <c r="AB40" s="1">
        <f t="shared" si="17"/>
        <v>215.30956600000005</v>
      </c>
      <c r="AC40" s="1">
        <f t="shared" si="18"/>
        <v>78.149845721113337</v>
      </c>
      <c r="AD40" s="1">
        <f t="shared" si="19"/>
        <v>200.7956698537038</v>
      </c>
      <c r="AE40" s="1">
        <f t="shared" si="20"/>
        <v>187.67026365370381</v>
      </c>
      <c r="AF40" s="1">
        <f t="shared" si="21"/>
        <v>0.58175628256707235</v>
      </c>
      <c r="AG40" s="1">
        <f t="shared" si="22"/>
        <v>-56.605897278784639</v>
      </c>
      <c r="AH40" s="1">
        <f t="shared" si="23"/>
        <v>113.93482201713397</v>
      </c>
      <c r="AI40" s="1">
        <f t="shared" si="24"/>
        <v>66.959238115623208</v>
      </c>
      <c r="AJ40" s="1">
        <f t="shared" si="25"/>
        <v>1</v>
      </c>
      <c r="AM40" s="1">
        <f t="shared" si="26"/>
        <v>333.76455228737211</v>
      </c>
      <c r="AN40" s="1">
        <f t="shared" si="1"/>
        <v>26083.648268434597</v>
      </c>
      <c r="AO40" s="1">
        <f t="shared" si="27"/>
        <v>10833.930366956589</v>
      </c>
      <c r="AP40" s="1">
        <f t="shared" si="28"/>
        <v>23197.170609179717</v>
      </c>
      <c r="AQ40" s="1">
        <f t="shared" si="29"/>
        <v>34031.100976136309</v>
      </c>
      <c r="AR40" s="1">
        <f t="shared" si="30"/>
        <v>7947.4527077017119</v>
      </c>
      <c r="AT40" s="1">
        <f t="shared" si="31"/>
        <v>418.70584024936801</v>
      </c>
      <c r="AU40" s="1">
        <f t="shared" si="32"/>
        <v>32721.796818017236</v>
      </c>
      <c r="AV40" s="1">
        <f t="shared" si="33"/>
        <v>1309.3041581190737</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188.56346839999998</v>
      </c>
      <c r="Z41" s="1">
        <f t="shared" si="15"/>
        <v>278.76160920000001</v>
      </c>
      <c r="AA41" s="1">
        <f t="shared" si="16"/>
        <v>174.27100399999998</v>
      </c>
      <c r="AB41" s="1">
        <f t="shared" si="17"/>
        <v>212.00989200000004</v>
      </c>
      <c r="AC41" s="1">
        <f t="shared" si="18"/>
        <v>78.970374970234531</v>
      </c>
      <c r="AD41" s="1">
        <f t="shared" si="19"/>
        <v>205.85124539351389</v>
      </c>
      <c r="AE41" s="1">
        <f t="shared" si="20"/>
        <v>191.55878099351389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339.38496660066193</v>
      </c>
      <c r="AN41" s="1">
        <f t="shared" si="1"/>
        <v>26801.358071714796</v>
      </c>
      <c r="AO41" s="1">
        <f t="shared" si="27"/>
        <v>11106.703945207044</v>
      </c>
      <c r="AP41" s="1">
        <f t="shared" si="28"/>
        <v>23677.814683484281</v>
      </c>
      <c r="AQ41" s="1">
        <f t="shared" si="29"/>
        <v>34784.518628691323</v>
      </c>
      <c r="AR41" s="1">
        <f t="shared" si="30"/>
        <v>7983.160556976527</v>
      </c>
      <c r="AT41" s="1">
        <f t="shared" si="31"/>
        <v>425.88373868491283</v>
      </c>
      <c r="AU41" s="1">
        <f t="shared" si="32"/>
        <v>33632.198537672943</v>
      </c>
      <c r="AV41" s="1">
        <f t="shared" si="33"/>
        <v>1152.3200910183805</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192.57558600000002</v>
      </c>
      <c r="Z42" s="1">
        <f t="shared" si="15"/>
        <v>275.13430219999998</v>
      </c>
      <c r="AA42" s="1">
        <f t="shared" si="16"/>
        <v>177.11960399999998</v>
      </c>
      <c r="AB42" s="1">
        <f t="shared" si="17"/>
        <v>208.64170999999999</v>
      </c>
      <c r="AC42" s="1">
        <f t="shared" si="18"/>
        <v>79.71365648896122</v>
      </c>
      <c r="AD42" s="1">
        <f t="shared" si="19"/>
        <v>210.70797673000197</v>
      </c>
      <c r="AE42" s="1">
        <f t="shared" si="20"/>
        <v>195.25199473000194</v>
      </c>
      <c r="AF42" s="1">
        <f t="shared" si="21"/>
        <v>0.51368597098369262</v>
      </c>
      <c r="AG42" s="1">
        <f t="shared" si="22"/>
        <v>-60.540740014522456</v>
      </c>
      <c r="AH42" s="1">
        <f t="shared" si="23"/>
        <v>115.11443113701807</v>
      </c>
      <c r="AI42" s="1">
        <f t="shared" si="24"/>
        <v>67.496658745468423</v>
      </c>
      <c r="AJ42" s="1">
        <f t="shared" si="25"/>
        <v>1</v>
      </c>
      <c r="AK42" s="1">
        <v>4.0599999999999996</v>
      </c>
      <c r="AM42" s="1">
        <f t="shared" si="26"/>
        <v>345.06195367298375</v>
      </c>
      <c r="AN42" s="1">
        <f t="shared" si="1"/>
        <v>27506.150042498077</v>
      </c>
      <c r="AO42" s="1">
        <f t="shared" si="27"/>
        <v>11368.748884467257</v>
      </c>
      <c r="AP42" s="1">
        <f t="shared" si="28"/>
        <v>24134.318060596623</v>
      </c>
      <c r="AQ42" s="1">
        <f t="shared" si="29"/>
        <v>35503.066945063882</v>
      </c>
      <c r="AR42" s="1">
        <f t="shared" si="30"/>
        <v>7996.9169025658048</v>
      </c>
      <c r="AT42" s="1">
        <f t="shared" si="31"/>
        <v>433.13388686859264</v>
      </c>
      <c r="AU42" s="1">
        <f t="shared" si="32"/>
        <v>34526.685871571586</v>
      </c>
      <c r="AV42" s="1">
        <f t="shared" si="33"/>
        <v>976.3810734922954</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196.51100219999998</v>
      </c>
      <c r="Z43" s="1">
        <f t="shared" si="15"/>
        <v>271.42061640000003</v>
      </c>
      <c r="AA43" s="1">
        <f t="shared" si="16"/>
        <v>179.89747799999998</v>
      </c>
      <c r="AB43" s="1">
        <f t="shared" si="17"/>
        <v>205.20855600000002</v>
      </c>
      <c r="AC43" s="1">
        <f t="shared" si="18"/>
        <v>80.351773508688623</v>
      </c>
      <c r="AD43" s="1">
        <f t="shared" si="19"/>
        <v>215.59122345925016</v>
      </c>
      <c r="AE43" s="1">
        <f t="shared" si="20"/>
        <v>198.97769925925016</v>
      </c>
      <c r="AF43" s="1">
        <f t="shared" si="21"/>
        <v>0.48083725032345648</v>
      </c>
      <c r="AG43" s="1">
        <f t="shared" si="22"/>
        <v>-62.419378267329265</v>
      </c>
      <c r="AH43" s="1">
        <f t="shared" si="23"/>
        <v>115.54823732925144</v>
      </c>
      <c r="AI43" s="1">
        <f t="shared" si="24"/>
        <v>67.661842834944011</v>
      </c>
      <c r="AJ43" s="1">
        <f t="shared" si="25"/>
        <v>1</v>
      </c>
      <c r="AM43" s="1">
        <f t="shared" si="26"/>
        <v>350.7897957732136</v>
      </c>
      <c r="AN43" s="1">
        <f t="shared" si="1"/>
        <v>28186.582219128395</v>
      </c>
      <c r="AO43" s="1">
        <f t="shared" si="27"/>
        <v>11632.224461743843</v>
      </c>
      <c r="AP43" s="1">
        <f t="shared" si="28"/>
        <v>24594.837494638879</v>
      </c>
      <c r="AQ43" s="1">
        <f t="shared" si="29"/>
        <v>36227.06195638272</v>
      </c>
      <c r="AR43" s="1">
        <f t="shared" si="30"/>
        <v>8040.4797372543253</v>
      </c>
      <c r="AT43" s="1">
        <f t="shared" si="31"/>
        <v>440.44898261750757</v>
      </c>
      <c r="AU43" s="1">
        <f t="shared" si="32"/>
        <v>35390.856893414304</v>
      </c>
      <c r="AV43" s="1">
        <f t="shared" si="33"/>
        <v>836.20506296841631</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200.3759944</v>
      </c>
      <c r="Z44" s="1">
        <f t="shared" si="15"/>
        <v>267.62552920000002</v>
      </c>
      <c r="AA44" s="1">
        <f t="shared" si="16"/>
        <v>182.61030400000004</v>
      </c>
      <c r="AB44" s="1">
        <f t="shared" si="17"/>
        <v>201.71357200000003</v>
      </c>
      <c r="AC44" s="1">
        <f t="shared" si="18"/>
        <v>80.997663765873327</v>
      </c>
      <c r="AD44" s="1">
        <f t="shared" si="19"/>
        <v>220.22078183737628</v>
      </c>
      <c r="AE44" s="1">
        <f t="shared" si="20"/>
        <v>202.45509143737632</v>
      </c>
      <c r="AF44" s="1">
        <f t="shared" si="21"/>
        <v>0.45051097482168018</v>
      </c>
      <c r="AG44" s="1">
        <f t="shared" si="22"/>
        <v>-64.087186224989978</v>
      </c>
      <c r="AH44" s="1">
        <f t="shared" si="23"/>
        <v>115.98779293526705</v>
      </c>
      <c r="AI44" s="1">
        <f t="shared" si="24"/>
        <v>67.847119946591889</v>
      </c>
      <c r="AJ44" s="1">
        <f t="shared" si="25"/>
        <v>1</v>
      </c>
      <c r="AK44" s="1" t="s">
        <v>157</v>
      </c>
      <c r="AM44" s="1">
        <f t="shared" si="26"/>
        <v>356.55523098806623</v>
      </c>
      <c r="AN44" s="1">
        <f t="shared" si="1"/>
        <v>28880.140713534685</v>
      </c>
      <c r="AO44" s="1">
        <f t="shared" si="27"/>
        <v>11882.012284035638</v>
      </c>
      <c r="AP44" s="1">
        <f t="shared" si="28"/>
        <v>25024.664032208344</v>
      </c>
      <c r="AQ44" s="1">
        <f t="shared" si="29"/>
        <v>36906.676316243982</v>
      </c>
      <c r="AR44" s="1">
        <f>AQ44-AN44</f>
        <v>8026.5356027092967</v>
      </c>
      <c r="AT44" s="1">
        <f t="shared" si="31"/>
        <v>447.8120889833624</v>
      </c>
      <c r="AU44" s="1">
        <f t="shared" si="32"/>
        <v>36271.733013767735</v>
      </c>
      <c r="AV44" s="1">
        <f t="shared" si="33"/>
        <v>634.94330247624748</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204.17618999999999</v>
      </c>
      <c r="Z45" s="1">
        <f t="shared" si="15"/>
        <v>263.75239059999996</v>
      </c>
      <c r="AA45" s="1">
        <f t="shared" si="16"/>
        <v>185.26249200000001</v>
      </c>
      <c r="AB45" s="1">
        <f t="shared" si="17"/>
        <v>198.15948999999998</v>
      </c>
      <c r="AC45" s="1">
        <f t="shared" si="18"/>
        <v>81.534178235196862</v>
      </c>
      <c r="AD45" s="1">
        <f t="shared" si="19"/>
        <v>224.76473862784127</v>
      </c>
      <c r="AE45" s="1">
        <f t="shared" si="20"/>
        <v>205.85104062784129</v>
      </c>
      <c r="AF45" s="1">
        <f t="shared" si="21"/>
        <v>0.4215587718575316</v>
      </c>
      <c r="AG45" s="1">
        <f t="shared" si="22"/>
        <v>-65.646260844709687</v>
      </c>
      <c r="AH45" s="1">
        <f t="shared" si="23"/>
        <v>116.38587343311185</v>
      </c>
      <c r="AI45" s="1">
        <f t="shared" si="24"/>
        <v>67.953107289297066</v>
      </c>
      <c r="AJ45" s="1">
        <f t="shared" si="25"/>
        <v>1</v>
      </c>
      <c r="AK45" s="2">
        <v>307</v>
      </c>
      <c r="AM45" s="1">
        <f t="shared" si="26"/>
        <v>362.36223256634696</v>
      </c>
      <c r="AN45" s="1">
        <f t="shared" si="1"/>
        <v>29544.90685576839</v>
      </c>
      <c r="AO45" s="1">
        <f t="shared" si="27"/>
        <v>12127.181472665177</v>
      </c>
      <c r="AP45" s="1">
        <f>$AL$5*AE45</f>
        <v>25444.423727844955</v>
      </c>
      <c r="AQ45" s="1">
        <f t="shared" si="29"/>
        <v>37571.60520051013</v>
      </c>
      <c r="AR45" s="1">
        <f t="shared" si="30"/>
        <v>8026.6983447417406</v>
      </c>
      <c r="AT45" s="1">
        <f t="shared" si="31"/>
        <v>455.22828024979395</v>
      </c>
      <c r="AU45" s="1">
        <f t="shared" si="32"/>
        <v>37116.663739588847</v>
      </c>
      <c r="AV45" s="1">
        <f t="shared" si="33"/>
        <v>454.94146092128358</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207.90003420000002</v>
      </c>
      <c r="Z46" s="1">
        <f t="shared" si="15"/>
        <v>259.78824579999997</v>
      </c>
      <c r="AA46" s="1">
        <f>G46+$S$18*(J46-B46)+$S$20*(G46-D46)</f>
        <v>187.84368600000002</v>
      </c>
      <c r="AB46" s="1">
        <f t="shared" si="17"/>
        <v>194.537026</v>
      </c>
      <c r="AC46" s="1">
        <f t="shared" si="18"/>
        <v>81.986771774195262</v>
      </c>
      <c r="AD46" s="1">
        <f t="shared" si="19"/>
        <v>229.29790832958176</v>
      </c>
      <c r="AE46" s="1">
        <f t="shared" si="20"/>
        <v>209.24156012958176</v>
      </c>
      <c r="AF46" s="1">
        <f t="shared" si="21"/>
        <v>0.39282806198145842</v>
      </c>
      <c r="AG46" s="1">
        <f t="shared" si="22"/>
        <v>-67.191950506026046</v>
      </c>
      <c r="AH46" s="1">
        <f t="shared" si="23"/>
        <v>116.67436036872657</v>
      </c>
      <c r="AI46" s="1">
        <f t="shared" si="24"/>
        <v>68.005391806696949</v>
      </c>
      <c r="AJ46" s="1">
        <f t="shared" si="25"/>
        <v>1</v>
      </c>
      <c r="AM46" s="1">
        <f t="shared" si="26"/>
        <v>368.21926257190006</v>
      </c>
      <c r="AN46" s="1">
        <f t="shared" si="1"/>
        <v>30189.108643344851</v>
      </c>
      <c r="AO46" s="1">
        <f t="shared" si="27"/>
        <v>12371.768643922585</v>
      </c>
      <c r="AP46" s="1">
        <f t="shared" si="28"/>
        <v>25863.512281377087</v>
      </c>
      <c r="AQ46" s="1">
        <f t="shared" si="29"/>
        <v>38235.280925299674</v>
      </c>
      <c r="AR46" s="1">
        <f t="shared" si="30"/>
        <v>8046.1722819548231</v>
      </c>
      <c r="AT46" s="1">
        <f t="shared" si="31"/>
        <v>462.7083634198886</v>
      </c>
      <c r="AU46" s="1">
        <f t="shared" si="32"/>
        <v>37935.964989717802</v>
      </c>
      <c r="AV46" s="1">
        <f t="shared" si="33"/>
        <v>299.3159355818716</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211.54712700000002</v>
      </c>
      <c r="Z47" s="1">
        <f t="shared" si="15"/>
        <v>255.75860439999994</v>
      </c>
      <c r="AA47" s="1">
        <f t="shared" si="16"/>
        <v>190.35595800000002</v>
      </c>
      <c r="AB47" s="1">
        <f t="shared" si="17"/>
        <v>190.86681999999996</v>
      </c>
      <c r="AC47" s="1">
        <f t="shared" si="18"/>
        <v>82.455434728695479</v>
      </c>
      <c r="AD47" s="1">
        <f t="shared" si="19"/>
        <v>233.60880848434837</v>
      </c>
      <c r="AE47" s="1">
        <f t="shared" si="20"/>
        <v>212.41763948434837</v>
      </c>
      <c r="AF47" s="1">
        <f t="shared" si="21"/>
        <v>0.36612697245948123</v>
      </c>
      <c r="AG47" s="1">
        <f t="shared" si="22"/>
        <v>-68.571590646758125</v>
      </c>
      <c r="AH47" s="1">
        <f t="shared" si="23"/>
        <v>116.9684853194068</v>
      </c>
      <c r="AI47" s="1">
        <f t="shared" si="24"/>
        <v>68.086173824077918</v>
      </c>
      <c r="AJ47" s="1">
        <f t="shared" si="25"/>
        <v>1</v>
      </c>
      <c r="AK47" s="1" t="s">
        <v>158</v>
      </c>
      <c r="AM47" s="1">
        <f t="shared" si="26"/>
        <v>374.08866290737865</v>
      </c>
      <c r="AN47" s="1">
        <f t="shared" si="1"/>
        <v>30845.643327104324</v>
      </c>
      <c r="AO47" s="1">
        <f t="shared" si="27"/>
        <v>12604.363261773018</v>
      </c>
      <c r="AP47" s="1">
        <f t="shared" si="28"/>
        <v>26256.094746102368</v>
      </c>
      <c r="AQ47" s="1">
        <f t="shared" si="29"/>
        <v>38860.458007875386</v>
      </c>
      <c r="AR47" s="1">
        <f t="shared" si="30"/>
        <v>8014.8146807710618</v>
      </c>
      <c r="AT47" s="1">
        <f t="shared" si="31"/>
        <v>470.20424488649127</v>
      </c>
      <c r="AU47" s="1">
        <f t="shared" si="32"/>
        <v>38770.895423393624</v>
      </c>
      <c r="AV47" s="1">
        <f t="shared" si="33"/>
        <v>89.562584481762315</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215.12942319999996</v>
      </c>
      <c r="Z48" s="1">
        <f t="shared" si="15"/>
        <v>251.65291159999998</v>
      </c>
      <c r="AA48" s="1">
        <f t="shared" si="16"/>
        <v>192.80759199999997</v>
      </c>
      <c r="AB48" s="1">
        <f t="shared" si="17"/>
        <v>187.13951600000001</v>
      </c>
      <c r="AC48" s="1">
        <f t="shared" si="18"/>
        <v>82.761168326595538</v>
      </c>
      <c r="AD48" s="1">
        <f>Y48-Q48</f>
        <v>237.86653731433731</v>
      </c>
      <c r="AE48" s="1">
        <f t="shared" si="20"/>
        <v>215.54470611433732</v>
      </c>
      <c r="AF48" s="1">
        <f t="shared" si="21"/>
        <v>0.34074174821308995</v>
      </c>
      <c r="AG48" s="1">
        <f t="shared" si="22"/>
        <v>-69.844378937761519</v>
      </c>
      <c r="AH48" s="1">
        <f t="shared" si="23"/>
        <v>117.2428989095541</v>
      </c>
      <c r="AI48" s="1">
        <f t="shared" si="24"/>
        <v>68.046429617128794</v>
      </c>
      <c r="AJ48" s="1">
        <f t="shared" si="25"/>
        <v>1</v>
      </c>
      <c r="AK48" s="1">
        <v>5.4</v>
      </c>
      <c r="AM48" s="1">
        <f t="shared" si="26"/>
        <v>379.99308047807278</v>
      </c>
      <c r="AN48" s="1">
        <f t="shared" si="1"/>
        <v>31448.671296387347</v>
      </c>
      <c r="AO48" s="1">
        <f t="shared" si="27"/>
        <v>12834.089020795071</v>
      </c>
      <c r="AP48" s="1">
        <f t="shared" si="28"/>
        <v>26642.618943968784</v>
      </c>
      <c r="AQ48" s="1">
        <f t="shared" si="29"/>
        <v>39476.707964763853</v>
      </c>
      <c r="AR48" s="1">
        <f t="shared" si="30"/>
        <v>8028.036668376506</v>
      </c>
      <c r="AT48" s="1">
        <f t="shared" si="31"/>
        <v>477.74484728359135</v>
      </c>
      <c r="AU48" s="1">
        <f t="shared" si="32"/>
        <v>39538.721723200986</v>
      </c>
      <c r="AV48" s="1">
        <f t="shared" si="33"/>
        <v>-62.01375843713322</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218.62276319999998</v>
      </c>
      <c r="Z49" s="1">
        <f t="shared" si="15"/>
        <v>247.46413999999999</v>
      </c>
      <c r="AA49" s="1">
        <f t="shared" si="16"/>
        <v>195.17867999999999</v>
      </c>
      <c r="AB49" s="1">
        <f t="shared" si="17"/>
        <v>183.35177600000003</v>
      </c>
      <c r="AC49" s="1">
        <f t="shared" si="18"/>
        <v>83.044007025507781</v>
      </c>
      <c r="AD49" s="1">
        <f t="shared" si="19"/>
        <v>242.07152171236254</v>
      </c>
      <c r="AE49" s="1">
        <f t="shared" si="20"/>
        <v>218.62743851236254</v>
      </c>
      <c r="AF49" s="1">
        <f t="shared" si="21"/>
        <v>0.31554638981765071</v>
      </c>
      <c r="AG49" s="1">
        <f t="shared" si="22"/>
        <v>-71.107796453622768</v>
      </c>
      <c r="AH49" s="1">
        <f t="shared" si="23"/>
        <v>117.41902428520579</v>
      </c>
      <c r="AI49" s="1">
        <f t="shared" si="24"/>
        <v>68.006787935956112</v>
      </c>
      <c r="AJ49" s="1">
        <f t="shared" si="25"/>
        <v>1</v>
      </c>
      <c r="AM49" s="1">
        <f t="shared" si="26"/>
        <v>385.92517327351953</v>
      </c>
      <c r="AN49" s="1">
        <f t="shared" si="1"/>
        <v>32048.772800646464</v>
      </c>
      <c r="AO49" s="1">
        <f t="shared" si="27"/>
        <v>13060.968953990523</v>
      </c>
      <c r="AP49" s="1">
        <f t="shared" si="28"/>
        <v>27023.663164759091</v>
      </c>
      <c r="AQ49" s="1">
        <f t="shared" si="29"/>
        <v>40084.632118749614</v>
      </c>
      <c r="AR49" s="1">
        <f t="shared" si="30"/>
        <v>8035.8593181031501</v>
      </c>
      <c r="AT49" s="1">
        <f t="shared" si="31"/>
        <v>485.3207940416907</v>
      </c>
      <c r="AU49" s="1">
        <f t="shared" si="32"/>
        <v>40302.983430023174</v>
      </c>
      <c r="AV49" s="1">
        <f t="shared" si="33"/>
        <v>-218.35131127355999</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222.03900179999999</v>
      </c>
      <c r="Z50" s="1">
        <f t="shared" si="15"/>
        <v>243.21849919999997</v>
      </c>
      <c r="AA50" s="1">
        <f t="shared" si="16"/>
        <v>197.48111400000005</v>
      </c>
      <c r="AB50" s="1">
        <f t="shared" si="17"/>
        <v>179.52370400000001</v>
      </c>
      <c r="AC50" s="1">
        <f t="shared" si="18"/>
        <v>83.409365314787252</v>
      </c>
      <c r="AD50" s="1">
        <f t="shared" si="19"/>
        <v>246.00601143810397</v>
      </c>
      <c r="AE50" s="1">
        <f t="shared" si="20"/>
        <v>221.44812363810402</v>
      </c>
      <c r="AF50" s="1">
        <f t="shared" si="21"/>
        <v>0.292412499578453</v>
      </c>
      <c r="AG50" s="1">
        <f t="shared" si="22"/>
        <v>-72.19929604113436</v>
      </c>
      <c r="AH50" s="1">
        <f t="shared" si="23"/>
        <v>117.6300869104808</v>
      </c>
      <c r="AI50" s="1">
        <f t="shared" si="24"/>
        <v>68.04975217112613</v>
      </c>
      <c r="AJ50" s="1">
        <f t="shared" si="25"/>
        <v>1</v>
      </c>
      <c r="AM50" s="1">
        <f t="shared" si="26"/>
        <v>391.85617152047229</v>
      </c>
      <c r="AN50" s="1">
        <f t="shared" si="1"/>
        <v>32684.474561205006</v>
      </c>
      <c r="AO50" s="1">
        <f t="shared" si="27"/>
        <v>13273.254347142902</v>
      </c>
      <c r="AP50" s="1">
        <f t="shared" si="28"/>
        <v>27372.316770411489</v>
      </c>
      <c r="AQ50" s="1">
        <f>AO50+AP50</f>
        <v>40645.571117554391</v>
      </c>
      <c r="AR50" s="1">
        <f t="shared" si="30"/>
        <v>7961.0965563493846</v>
      </c>
      <c r="AT50" s="1">
        <f t="shared" si="31"/>
        <v>492.89534293879899</v>
      </c>
      <c r="AU50" s="1">
        <f t="shared" si="32"/>
        <v>41112.087721139629</v>
      </c>
      <c r="AV50" s="1">
        <f t="shared" si="33"/>
        <v>-466.51660358523804</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225.38516639999997</v>
      </c>
      <c r="Z51" s="1">
        <f>B51+$S$12*(G51-D51)+$S$14*(B51-J51)</f>
        <v>238.8928296</v>
      </c>
      <c r="AA51" s="1">
        <f t="shared" si="16"/>
        <v>199.718232</v>
      </c>
      <c r="AB51" s="1">
        <f t="shared" si="17"/>
        <v>175.63639200000003</v>
      </c>
      <c r="AC51" s="1">
        <f t="shared" si="18"/>
        <v>83.538803350033973</v>
      </c>
      <c r="AD51" s="1">
        <f t="shared" si="19"/>
        <v>249.98496412066277</v>
      </c>
      <c r="AE51" s="1">
        <f t="shared" si="20"/>
        <v>224.31802972066279</v>
      </c>
      <c r="AF51" s="1">
        <f t="shared" si="21"/>
        <v>0.26987565104044631</v>
      </c>
      <c r="AG51" s="1">
        <f t="shared" si="22"/>
        <v>-73.243193769257147</v>
      </c>
      <c r="AH51" s="1">
        <f t="shared" si="23"/>
        <v>117.79358906788529</v>
      </c>
      <c r="AI51" s="1">
        <f t="shared" si="24"/>
        <v>67.915769052667315</v>
      </c>
      <c r="AJ51" s="1">
        <f t="shared" si="25"/>
        <v>1</v>
      </c>
      <c r="AM51" s="1">
        <f t="shared" si="26"/>
        <v>397.82715406285018</v>
      </c>
      <c r="AN51" s="1">
        <f t="shared" si="1"/>
        <v>33234.004390560112</v>
      </c>
      <c r="AO51" s="1">
        <f t="shared" si="27"/>
        <v>13487.938739130361</v>
      </c>
      <c r="AP51" s="1">
        <f t="shared" si="28"/>
        <v>27727.054381652251</v>
      </c>
      <c r="AQ51" s="1">
        <f t="shared" si="29"/>
        <v>41214.993120782616</v>
      </c>
      <c r="AR51" s="1">
        <f t="shared" si="30"/>
        <v>7980.9887302225034</v>
      </c>
      <c r="AT51" s="1">
        <f t="shared" si="31"/>
        <v>500.52095625848904</v>
      </c>
      <c r="AU51" s="1">
        <f t="shared" si="32"/>
        <v>41812.921737448873</v>
      </c>
      <c r="AV51" s="1">
        <f t="shared" si="33"/>
        <v>-597.92861666625686</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228.6416748</v>
      </c>
      <c r="Z52" s="1">
        <f t="shared" si="15"/>
        <v>234.49833599999999</v>
      </c>
      <c r="AA52" s="1">
        <f t="shared" si="16"/>
        <v>201.87533999999999</v>
      </c>
      <c r="AB52" s="1">
        <f t="shared" si="17"/>
        <v>171.70046399999998</v>
      </c>
      <c r="AC52" s="1">
        <f t="shared" si="18"/>
        <v>83.755936720737139</v>
      </c>
      <c r="AD52" s="1">
        <f t="shared" si="19"/>
        <v>253.77681725946985</v>
      </c>
      <c r="AE52" s="1">
        <f t="shared" si="20"/>
        <v>227.01048245946984</v>
      </c>
      <c r="AF52" s="1">
        <f t="shared" si="21"/>
        <v>0.24826354481257415</v>
      </c>
      <c r="AG52" s="1">
        <f t="shared" si="22"/>
        <v>-74.212553637107064</v>
      </c>
      <c r="AH52" s="1">
        <f t="shared" si="23"/>
        <v>117.92527290354721</v>
      </c>
      <c r="AI52" s="1">
        <f t="shared" si="24"/>
        <v>67.870941116719848</v>
      </c>
      <c r="AJ52" s="1">
        <f t="shared" si="25"/>
        <v>1</v>
      </c>
      <c r="AM52" s="1">
        <f t="shared" si="26"/>
        <v>403.80281502285391</v>
      </c>
      <c r="AN52" s="1">
        <f t="shared" si="1"/>
        <v>33820.883022709677</v>
      </c>
      <c r="AO52" s="1">
        <f t="shared" si="27"/>
        <v>13692.528175234696</v>
      </c>
      <c r="AP52" s="1">
        <f t="shared" si="28"/>
        <v>28059.857694885235</v>
      </c>
      <c r="AQ52" s="1">
        <f t="shared" si="29"/>
        <v>41752.385870119935</v>
      </c>
      <c r="AR52" s="1">
        <f t="shared" si="30"/>
        <v>7931.5028474102583</v>
      </c>
      <c r="AT52" s="1">
        <f t="shared" si="31"/>
        <v>508.15254444136258</v>
      </c>
      <c r="AU52" s="1">
        <f t="shared" si="32"/>
        <v>42560.792356712329</v>
      </c>
      <c r="AV52" s="1">
        <f t="shared" si="33"/>
        <v>-808.40648659239378</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231.82705920000001</v>
      </c>
      <c r="Z53" s="1">
        <f t="shared" si="15"/>
        <v>230.04369579999999</v>
      </c>
      <c r="AA53" s="1">
        <f t="shared" si="16"/>
        <v>203.96793600000001</v>
      </c>
      <c r="AB53" s="1">
        <f t="shared" si="17"/>
        <v>167.72152600000001</v>
      </c>
      <c r="AC53" s="1">
        <f t="shared" si="18"/>
        <v>83.808849488082345</v>
      </c>
      <c r="AD53" s="1">
        <f t="shared" si="19"/>
        <v>257.5455543430113</v>
      </c>
      <c r="AE53" s="1">
        <f t="shared" si="20"/>
        <v>229.6864311430113</v>
      </c>
      <c r="AF53" s="1">
        <f t="shared" si="21"/>
        <v>0.2275696433196302</v>
      </c>
      <c r="AG53" s="1">
        <f t="shared" si="22"/>
        <v>-75.111496154492144</v>
      </c>
      <c r="AH53" s="1">
        <f t="shared" si="23"/>
        <v>118.0404760590576</v>
      </c>
      <c r="AI53" s="1">
        <f t="shared" si="24"/>
        <v>67.707124467044764</v>
      </c>
      <c r="AJ53" s="1">
        <f t="shared" si="25"/>
        <v>1</v>
      </c>
      <c r="AM53" s="1">
        <f t="shared" si="26"/>
        <v>409.78850763273533</v>
      </c>
      <c r="AN53" s="1">
        <f t="shared" si="1"/>
        <v>34343.903358137795</v>
      </c>
      <c r="AO53" s="1">
        <f t="shared" si="27"/>
        <v>13895.870384577176</v>
      </c>
      <c r="AP53" s="1">
        <f t="shared" si="28"/>
        <v>28390.621007863061</v>
      </c>
      <c r="AQ53" s="1">
        <f t="shared" si="29"/>
        <v>42286.491392440235</v>
      </c>
      <c r="AR53" s="1">
        <f t="shared" si="30"/>
        <v>7942.5880343024401</v>
      </c>
      <c r="AT53" s="1">
        <f t="shared" si="31"/>
        <v>515.79694416444488</v>
      </c>
      <c r="AU53" s="1">
        <f t="shared" si="32"/>
        <v>43228.348459890774</v>
      </c>
      <c r="AV53" s="1">
        <f t="shared" si="33"/>
        <v>-941.85706745053903</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234.9227874</v>
      </c>
      <c r="Z54" s="1">
        <f t="shared" si="15"/>
        <v>225.52123159999999</v>
      </c>
      <c r="AA54" s="1">
        <f t="shared" si="16"/>
        <v>205.98052200000004</v>
      </c>
      <c r="AB54" s="1">
        <f t="shared" si="17"/>
        <v>163.69497200000001</v>
      </c>
      <c r="AC54" s="1">
        <f t="shared" si="18"/>
        <v>83.98048991128455</v>
      </c>
      <c r="AD54" s="1">
        <f t="shared" si="19"/>
        <v>261.09726060151354</v>
      </c>
      <c r="AE54" s="1">
        <f t="shared" si="20"/>
        <v>232.15499520151357</v>
      </c>
      <c r="AF54" s="1">
        <f t="shared" si="21"/>
        <v>0.20786473963605318</v>
      </c>
      <c r="AG54" s="1">
        <f t="shared" si="22"/>
        <v>-75.926988726455704</v>
      </c>
      <c r="AH54" s="1">
        <f t="shared" si="23"/>
        <v>118.14017409918537</v>
      </c>
      <c r="AI54" s="1">
        <f t="shared" si="24"/>
        <v>67.656558327184769</v>
      </c>
      <c r="AJ54" s="1">
        <f t="shared" si="25"/>
        <v>1</v>
      </c>
      <c r="AM54" s="1">
        <f t="shared" si="26"/>
        <v>415.77717196436561</v>
      </c>
      <c r="AN54" s="1">
        <f t="shared" si="1"/>
        <v>34917.170595495831</v>
      </c>
      <c r="AO54" s="1">
        <f t="shared" si="27"/>
        <v>14087.502695754665</v>
      </c>
      <c r="AP54" s="1">
        <f t="shared" si="28"/>
        <v>28695.750336878293</v>
      </c>
      <c r="AQ54" s="1">
        <f t="shared" si="29"/>
        <v>42783.253032632958</v>
      </c>
      <c r="AR54" s="1">
        <f t="shared" si="30"/>
        <v>7866.0824371371273</v>
      </c>
      <c r="AT54" s="1">
        <f t="shared" si="31"/>
        <v>523.4451391089649</v>
      </c>
      <c r="AU54" s="1">
        <f t="shared" si="32"/>
        <v>43959.179224051368</v>
      </c>
      <c r="AV54" s="1">
        <f t="shared" si="33"/>
        <v>-1175.9261914184099</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237.93648680000001</v>
      </c>
      <c r="Z55" s="1">
        <f t="shared" si="15"/>
        <v>220.93329339999997</v>
      </c>
      <c r="AA55" s="1">
        <f t="shared" si="16"/>
        <v>207.91950800000001</v>
      </c>
      <c r="AB55" s="1">
        <f t="shared" si="17"/>
        <v>159.62253399999997</v>
      </c>
      <c r="AC55" s="1">
        <f t="shared" si="18"/>
        <v>83.94700314846574</v>
      </c>
      <c r="AD55" s="1">
        <f t="shared" si="19"/>
        <v>264.63566923331257</v>
      </c>
      <c r="AE55" s="1">
        <f t="shared" si="20"/>
        <v>234.61869043331254</v>
      </c>
      <c r="AF55" s="1">
        <f t="shared" si="21"/>
        <v>0.18905054001447019</v>
      </c>
      <c r="AG55" s="1">
        <f t="shared" si="22"/>
        <v>-76.666137679124247</v>
      </c>
      <c r="AH55" s="1">
        <f t="shared" si="23"/>
        <v>118.22786737822801</v>
      </c>
      <c r="AI55" s="1">
        <f t="shared" si="24"/>
        <v>67.456672917299784</v>
      </c>
      <c r="AJ55" s="1">
        <f t="shared" si="25"/>
        <v>1</v>
      </c>
      <c r="AM55" s="1">
        <f t="shared" si="26"/>
        <v>421.78081970540268</v>
      </c>
      <c r="AN55" s="1">
        <f t="shared" si="1"/>
        <v>35407.235799771901</v>
      </c>
      <c r="AO55" s="1">
        <f t="shared" si="27"/>
        <v>14278.417533483382</v>
      </c>
      <c r="AP55" s="1">
        <f t="shared" si="28"/>
        <v>29000.277849700036</v>
      </c>
      <c r="AQ55" s="1">
        <f t="shared" si="29"/>
        <v>43278.695383183418</v>
      </c>
      <c r="AR55" s="1">
        <f t="shared" si="30"/>
        <v>7871.4595834115171</v>
      </c>
      <c r="AT55" s="1">
        <f t="shared" si="31"/>
        <v>531.11246954509556</v>
      </c>
      <c r="AU55" s="1">
        <f t="shared" si="32"/>
        <v>44585.30015309155</v>
      </c>
      <c r="AV55" s="1">
        <f t="shared" si="33"/>
        <v>-1306.6047699081319</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240.86545740000003</v>
      </c>
      <c r="Z56" s="1">
        <f t="shared" si="15"/>
        <v>216.29213599999997</v>
      </c>
      <c r="AA56" s="1">
        <f t="shared" si="16"/>
        <v>209.78343000000001</v>
      </c>
      <c r="AB56" s="1">
        <f t="shared" si="17"/>
        <v>155.51403199999999</v>
      </c>
      <c r="AC56" s="1">
        <f t="shared" si="18"/>
        <v>83.981122835030234</v>
      </c>
      <c r="AD56" s="1">
        <f t="shared" si="19"/>
        <v>268.02905032246912</v>
      </c>
      <c r="AE56" s="1">
        <f t="shared" si="20"/>
        <v>236.9470229224691</v>
      </c>
      <c r="AF56" s="1">
        <f t="shared" si="21"/>
        <v>0.17084541054175717</v>
      </c>
      <c r="AG56" s="1">
        <f t="shared" si="22"/>
        <v>-77.363963204280708</v>
      </c>
      <c r="AH56" s="1">
        <f t="shared" si="23"/>
        <v>118.28574867714114</v>
      </c>
      <c r="AI56" s="1">
        <f t="shared" si="24"/>
        <v>67.325714375723066</v>
      </c>
      <c r="AJ56" s="1">
        <f t="shared" si="25"/>
        <v>1</v>
      </c>
      <c r="AM56" s="1">
        <f t="shared" si="26"/>
        <v>427.77207942113847</v>
      </c>
      <c r="AN56" s="1">
        <f t="shared" si="1"/>
        <v>35924.779547262937</v>
      </c>
      <c r="AO56" s="1">
        <f t="shared" si="27"/>
        <v>14461.507410148823</v>
      </c>
      <c r="AP56" s="1">
        <f t="shared" si="28"/>
        <v>29288.07371535472</v>
      </c>
      <c r="AQ56" s="1">
        <f t="shared" si="29"/>
        <v>43749.581125503544</v>
      </c>
      <c r="AR56" s="1">
        <f t="shared" si="30"/>
        <v>7824.8015782406073</v>
      </c>
      <c r="AT56" s="1">
        <f t="shared" si="31"/>
        <v>538.76397908574199</v>
      </c>
      <c r="AU56" s="1">
        <f t="shared" si="32"/>
        <v>45246.003906689359</v>
      </c>
      <c r="AV56" s="1">
        <f t="shared" si="33"/>
        <v>-1496.4227811858145</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243.71139919999996</v>
      </c>
      <c r="Z57" s="1">
        <f t="shared" si="15"/>
        <v>211.58550459999998</v>
      </c>
      <c r="AA57" s="1">
        <f t="shared" si="16"/>
        <v>211.57275199999998</v>
      </c>
      <c r="AB57" s="1">
        <f t="shared" si="17"/>
        <v>151.359646</v>
      </c>
      <c r="AC57" s="1">
        <f t="shared" si="18"/>
        <v>83.908725058089502</v>
      </c>
      <c r="AD57" s="1">
        <f t="shared" si="19"/>
        <v>271.36881528628516</v>
      </c>
      <c r="AE57" s="1">
        <f t="shared" si="20"/>
        <v>239.23016808628518</v>
      </c>
      <c r="AF57" s="1">
        <f t="shared" si="21"/>
        <v>0.15331747713438457</v>
      </c>
      <c r="AG57" s="1">
        <f t="shared" si="22"/>
        <v>-78.005660661964512</v>
      </c>
      <c r="AH57" s="1">
        <f t="shared" si="23"/>
        <v>118.32391422467734</v>
      </c>
      <c r="AI57" s="1">
        <f t="shared" si="24"/>
        <v>67.12472278543602</v>
      </c>
      <c r="AJ57" s="1">
        <f t="shared" si="25"/>
        <v>1</v>
      </c>
      <c r="AM57" s="1">
        <f t="shared" si="26"/>
        <v>433.77220578326251</v>
      </c>
      <c r="AN57" s="1">
        <f t="shared" si="1"/>
        <v>36397.272752908793</v>
      </c>
      <c r="AO57" s="1">
        <f t="shared" si="27"/>
        <v>14641.704428771516</v>
      </c>
      <c r="AP57" s="1">
        <f t="shared" si="28"/>
        <v>29570.284156473372</v>
      </c>
      <c r="AQ57" s="1">
        <f t="shared" si="29"/>
        <v>44211.988585244886</v>
      </c>
      <c r="AR57" s="1">
        <f t="shared" si="30"/>
        <v>7814.7158323360927</v>
      </c>
      <c r="AT57" s="1">
        <f t="shared" si="31"/>
        <v>546.42681232668713</v>
      </c>
      <c r="AU57" s="1">
        <f t="shared" si="32"/>
        <v>45849.977159888258</v>
      </c>
      <c r="AV57" s="1">
        <f t="shared" si="33"/>
        <v>-1637.988574643372</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246.46763479999998</v>
      </c>
      <c r="Z58" s="1">
        <f t="shared" si="15"/>
        <v>206.83293140000004</v>
      </c>
      <c r="AA58" s="1">
        <f t="shared" si="16"/>
        <v>213.28386799999998</v>
      </c>
      <c r="AB58" s="1">
        <f t="shared" si="17"/>
        <v>147.17587400000005</v>
      </c>
      <c r="AC58" s="1">
        <f t="shared" si="18"/>
        <v>83.947679845044917</v>
      </c>
      <c r="AD58" s="1">
        <f t="shared" si="19"/>
        <v>274.47798561453084</v>
      </c>
      <c r="AE58" s="1">
        <f t="shared" si="20"/>
        <v>241.29421881453084</v>
      </c>
      <c r="AF58" s="1">
        <f t="shared" si="21"/>
        <v>0.13690235478454099</v>
      </c>
      <c r="AG58" s="1">
        <f t="shared" si="22"/>
        <v>-78.553136518978306</v>
      </c>
      <c r="AH58" s="1">
        <f t="shared" si="23"/>
        <v>118.37630836914789</v>
      </c>
      <c r="AI58" s="1">
        <f t="shared" si="24"/>
        <v>67.027156918673356</v>
      </c>
      <c r="AJ58" s="1">
        <f t="shared" si="25"/>
        <v>1</v>
      </c>
      <c r="AM58" s="1">
        <f t="shared" si="26"/>
        <v>439.75225357864457</v>
      </c>
      <c r="AN58" s="1">
        <f t="shared" si="1"/>
        <v>36916.181394557061</v>
      </c>
      <c r="AO58" s="1">
        <f t="shared" si="27"/>
        <v>14809.459713832013</v>
      </c>
      <c r="AP58" s="1">
        <f t="shared" si="28"/>
        <v>29825.413210788905</v>
      </c>
      <c r="AQ58" s="1">
        <f t="shared" si="29"/>
        <v>44634.872924620919</v>
      </c>
      <c r="AR58" s="1">
        <f t="shared" si="30"/>
        <v>7718.6915300638575</v>
      </c>
      <c r="AT58" s="1">
        <f t="shared" si="31"/>
        <v>554.06400298956385</v>
      </c>
      <c r="AU58" s="1">
        <f t="shared" si="32"/>
        <v>46512.387536631919</v>
      </c>
      <c r="AV58" s="1">
        <f t="shared" si="33"/>
        <v>-1877.5146120110003</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249.14119159999996</v>
      </c>
      <c r="Z59" s="1">
        <f t="shared" si="15"/>
        <v>202.01025679999998</v>
      </c>
      <c r="AA59" s="1">
        <f t="shared" si="16"/>
        <v>214.92011599999998</v>
      </c>
      <c r="AB59" s="1">
        <f t="shared" si="17"/>
        <v>142.94280799999999</v>
      </c>
      <c r="AC59" s="1">
        <f>AJ59*((AG59-Q59)^2+(AH59-R59)^2)^0.5</f>
        <v>83.726289791363001</v>
      </c>
      <c r="AD59" s="1">
        <f t="shared" si="19"/>
        <v>277.65721315199011</v>
      </c>
      <c r="AE59" s="1">
        <f t="shared" si="20"/>
        <v>243.4361375519901</v>
      </c>
      <c r="AF59" s="1">
        <f t="shared" si="21"/>
        <v>0.12079907917635449</v>
      </c>
      <c r="AG59" s="1">
        <f t="shared" si="22"/>
        <v>-79.076250333159152</v>
      </c>
      <c r="AH59" s="1">
        <f t="shared" si="23"/>
        <v>118.3910704085732</v>
      </c>
      <c r="AI59" s="1">
        <f t="shared" si="24"/>
        <v>66.736458310455333</v>
      </c>
      <c r="AJ59" s="1">
        <f t="shared" si="25"/>
        <v>1</v>
      </c>
      <c r="AM59" s="1">
        <f t="shared" si="26"/>
        <v>445.75221526866295</v>
      </c>
      <c r="AN59" s="1">
        <f t="shared" si="1"/>
        <v>37321.1791507261</v>
      </c>
      <c r="AO59" s="1">
        <f t="shared" si="27"/>
        <v>14980.994935615628</v>
      </c>
      <c r="AP59" s="1">
        <f t="shared" si="28"/>
        <v>30090.167218251296</v>
      </c>
      <c r="AQ59" s="1">
        <f t="shared" si="29"/>
        <v>45071.162153866928</v>
      </c>
      <c r="AR59" s="1">
        <f t="shared" si="30"/>
        <v>7749.9830031408273</v>
      </c>
      <c r="AT59" s="1">
        <f t="shared" si="31"/>
        <v>561.72662592579047</v>
      </c>
      <c r="AU59" s="1">
        <f t="shared" si="32"/>
        <v>47031.286265787297</v>
      </c>
      <c r="AV59" s="1">
        <f t="shared" si="33"/>
        <v>-1960.1241119203696</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251.72369220000002</v>
      </c>
      <c r="Z60" s="1">
        <f t="shared" si="15"/>
        <v>197.14826779999999</v>
      </c>
      <c r="AA60" s="1">
        <f t="shared" si="16"/>
        <v>216.47742600000004</v>
      </c>
      <c r="AB60" s="1">
        <f t="shared" si="17"/>
        <v>138.685766</v>
      </c>
      <c r="AC60" s="1">
        <f t="shared" si="18"/>
        <v>83.698260951004997</v>
      </c>
      <c r="AD60" s="1">
        <f t="shared" si="19"/>
        <v>280.56013287684021</v>
      </c>
      <c r="AE60" s="1">
        <f t="shared" si="20"/>
        <v>245.31386667684023</v>
      </c>
      <c r="AF60" s="1">
        <f t="shared" si="21"/>
        <v>0.10573683723061168</v>
      </c>
      <c r="AG60" s="1">
        <f t="shared" si="22"/>
        <v>-79.513002675254185</v>
      </c>
      <c r="AH60" s="1">
        <f t="shared" si="23"/>
        <v>118.42245694073672</v>
      </c>
      <c r="AI60" s="1">
        <f t="shared" si="24"/>
        <v>66.612948818104655</v>
      </c>
      <c r="AJ60" s="1">
        <f t="shared" si="25"/>
        <v>1</v>
      </c>
      <c r="AM60" s="1">
        <f t="shared" si="26"/>
        <v>451.71853411716654</v>
      </c>
      <c r="AN60" s="1">
        <f t="shared" si="1"/>
        <v>37808.05574494406</v>
      </c>
      <c r="AO60" s="1">
        <f t="shared" si="27"/>
        <v>15137.621969369915</v>
      </c>
      <c r="AP60" s="1">
        <f t="shared" si="28"/>
        <v>30322.265804457518</v>
      </c>
      <c r="AQ60" s="1">
        <f t="shared" si="29"/>
        <v>45459.887773827431</v>
      </c>
      <c r="AR60" s="1">
        <f t="shared" si="30"/>
        <v>7651.8320288833711</v>
      </c>
      <c r="AT60" s="1">
        <f t="shared" si="31"/>
        <v>569.34628318617627</v>
      </c>
      <c r="AU60" s="1">
        <f t="shared" si="32"/>
        <v>47653.293781601373</v>
      </c>
      <c r="AV60" s="1">
        <f t="shared" si="33"/>
        <v>-2193.4060077739414</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254.21753659999993</v>
      </c>
      <c r="Z61" s="1">
        <f t="shared" si="15"/>
        <v>192.22345479999996</v>
      </c>
      <c r="AA61" s="1">
        <f t="shared" si="16"/>
        <v>217.95572599999997</v>
      </c>
      <c r="AB61" s="1">
        <f t="shared" si="17"/>
        <v>134.38610799999998</v>
      </c>
      <c r="AC61" s="1">
        <f t="shared" si="18"/>
        <v>83.433503087568383</v>
      </c>
      <c r="AD61" s="1">
        <f t="shared" si="19"/>
        <v>283.51006049365373</v>
      </c>
      <c r="AE61" s="1">
        <f t="shared" si="20"/>
        <v>247.24824989365379</v>
      </c>
      <c r="AF61" s="1">
        <f t="shared" si="21"/>
        <v>9.1008324406302854E-2</v>
      </c>
      <c r="AG61" s="1">
        <f t="shared" si="22"/>
        <v>-79.922925828181349</v>
      </c>
      <c r="AH61" s="1">
        <f t="shared" si="23"/>
        <v>118.42210063685297</v>
      </c>
      <c r="AI61" s="1">
        <f t="shared" si="24"/>
        <v>66.315245889700776</v>
      </c>
      <c r="AJ61" s="1">
        <f t="shared" si="25"/>
        <v>1</v>
      </c>
      <c r="AM61" s="1">
        <f t="shared" si="26"/>
        <v>457.69456899279788</v>
      </c>
      <c r="AN61" s="1">
        <f t="shared" si="1"/>
        <v>38187.061235223882</v>
      </c>
      <c r="AO61" s="1">
        <f t="shared" si="27"/>
        <v>15296.785313935088</v>
      </c>
      <c r="AP61" s="1">
        <f t="shared" si="28"/>
        <v>30561.367176354976</v>
      </c>
      <c r="AQ61" s="1">
        <f t="shared" si="29"/>
        <v>45858.152490290064</v>
      </c>
      <c r="AR61" s="1">
        <f t="shared" si="30"/>
        <v>7671.0912550661815</v>
      </c>
      <c r="AT61" s="1">
        <f t="shared" si="31"/>
        <v>576.97834890117633</v>
      </c>
      <c r="AU61" s="1">
        <f t="shared" si="32"/>
        <v>48139.324854506405</v>
      </c>
      <c r="AV61" s="1">
        <f t="shared" si="33"/>
        <v>-2281.1723642163415</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256.62032480000005</v>
      </c>
      <c r="Z62" s="1">
        <f t="shared" si="15"/>
        <v>187.26032739999999</v>
      </c>
      <c r="AA62" s="1">
        <f t="shared" si="16"/>
        <v>219.35508800000002</v>
      </c>
      <c r="AB62" s="1">
        <f t="shared" si="17"/>
        <v>130.06347400000001</v>
      </c>
      <c r="AC62" s="1">
        <f t="shared" si="18"/>
        <v>83.317354327670486</v>
      </c>
      <c r="AD62" s="1">
        <f t="shared" si="19"/>
        <v>286.24571776095758</v>
      </c>
      <c r="AE62" s="1">
        <f t="shared" si="20"/>
        <v>248.98048096095755</v>
      </c>
      <c r="AF62" s="1">
        <f t="shared" si="21"/>
        <v>7.6934769740416395E-2</v>
      </c>
      <c r="AG62" s="1">
        <f t="shared" si="22"/>
        <v>-80.283667805834824</v>
      </c>
      <c r="AH62" s="1">
        <f t="shared" si="23"/>
        <v>118.41561108760278</v>
      </c>
      <c r="AI62" s="1">
        <f t="shared" si="24"/>
        <v>66.147718947091931</v>
      </c>
      <c r="AJ62" s="1">
        <f t="shared" si="25"/>
        <v>1</v>
      </c>
      <c r="AM62" s="1">
        <f t="shared" si="26"/>
        <v>463.63802512363429</v>
      </c>
      <c r="AN62" s="1">
        <f t="shared" si="1"/>
        <v>38629.093619007232</v>
      </c>
      <c r="AO62" s="1">
        <f t="shared" si="27"/>
        <v>15444.387701792468</v>
      </c>
      <c r="AP62" s="1">
        <f t="shared" si="28"/>
        <v>30775.481329660124</v>
      </c>
      <c r="AQ62" s="1">
        <f t="shared" si="29"/>
        <v>46219.869031452588</v>
      </c>
      <c r="AR62" s="1">
        <f t="shared" si="30"/>
        <v>7590.7754124453568</v>
      </c>
      <c r="AT62" s="1">
        <f t="shared" si="31"/>
        <v>584.56880791100127</v>
      </c>
      <c r="AU62" s="1">
        <f t="shared" si="32"/>
        <v>48704.726497624841</v>
      </c>
      <c r="AV62" s="1">
        <f t="shared" si="33"/>
        <v>-2484.8574661722523</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258.9341068</v>
      </c>
      <c r="Z63" s="1">
        <f t="shared" si="15"/>
        <v>182.24100339999998</v>
      </c>
      <c r="AA63" s="1">
        <f t="shared" si="16"/>
        <v>220.67570800000001</v>
      </c>
      <c r="AB63" s="1">
        <f t="shared" si="17"/>
        <v>125.70363400000001</v>
      </c>
      <c r="AC63" s="1">
        <f t="shared" si="18"/>
        <v>83.067895382530594</v>
      </c>
      <c r="AD63" s="1">
        <f t="shared" si="19"/>
        <v>288.91437894560482</v>
      </c>
      <c r="AE63" s="1">
        <f t="shared" si="20"/>
        <v>250.65598014560487</v>
      </c>
      <c r="AF63" s="1">
        <f t="shared" si="21"/>
        <v>6.3667974955532114E-2</v>
      </c>
      <c r="AG63" s="1">
        <f t="shared" si="22"/>
        <v>-80.568286457694697</v>
      </c>
      <c r="AH63" s="1">
        <f t="shared" si="23"/>
        <v>118.42105654189609</v>
      </c>
      <c r="AI63" s="1">
        <f t="shared" si="24"/>
        <v>65.887237392706339</v>
      </c>
      <c r="AJ63" s="1">
        <f t="shared" si="25"/>
        <v>1</v>
      </c>
      <c r="AM63" s="1">
        <f t="shared" si="26"/>
        <v>469.5816099431641</v>
      </c>
      <c r="AN63" s="1">
        <f t="shared" si="1"/>
        <v>39007.156048319041</v>
      </c>
      <c r="AO63" s="1">
        <f t="shared" si="27"/>
        <v>15588.37531601011</v>
      </c>
      <c r="AP63" s="1">
        <f t="shared" si="28"/>
        <v>30982.583081877641</v>
      </c>
      <c r="AQ63" s="1">
        <f t="shared" si="29"/>
        <v>46570.958397887749</v>
      </c>
      <c r="AR63" s="1">
        <f t="shared" si="30"/>
        <v>7563.8023495687085</v>
      </c>
      <c r="AT63" s="1">
        <f t="shared" si="31"/>
        <v>592.15943127069784</v>
      </c>
      <c r="AU63" s="1">
        <f t="shared" si="32"/>
        <v>49189.437686573146</v>
      </c>
      <c r="AV63" s="1">
        <f t="shared" si="33"/>
        <v>-2618.4792886853975</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261.15155519999996</v>
      </c>
      <c r="Z64" s="1">
        <f t="shared" si="15"/>
        <v>177.17838759999998</v>
      </c>
      <c r="AA64" s="1">
        <f t="shared" si="16"/>
        <v>221.912712</v>
      </c>
      <c r="AB64" s="1">
        <f t="shared" si="17"/>
        <v>121.31767600000001</v>
      </c>
      <c r="AC64" s="1">
        <f t="shared" si="18"/>
        <v>82.79473397954267</v>
      </c>
      <c r="AD64" s="1">
        <f t="shared" si="19"/>
        <v>291.4813519781332</v>
      </c>
      <c r="AE64" s="1">
        <f t="shared" si="20"/>
        <v>252.24250877813327</v>
      </c>
      <c r="AF64" s="1">
        <f t="shared" si="21"/>
        <v>5.0866731633413639E-2</v>
      </c>
      <c r="AG64" s="1">
        <f t="shared" si="22"/>
        <v>-80.816993266452016</v>
      </c>
      <c r="AH64" s="1">
        <f t="shared" si="23"/>
        <v>118.41060732637676</v>
      </c>
      <c r="AI64" s="1">
        <f t="shared" si="24"/>
        <v>65.620202418867422</v>
      </c>
      <c r="AJ64" s="1">
        <f t="shared" si="25"/>
        <v>1</v>
      </c>
      <c r="AM64" s="1">
        <f t="shared" si="26"/>
        <v>475.50228477156548</v>
      </c>
      <c r="AN64" s="1">
        <f t="shared" si="1"/>
        <v>39369.085174326508</v>
      </c>
      <c r="AO64" s="1">
        <f t="shared" si="27"/>
        <v>15726.876345980179</v>
      </c>
      <c r="AP64" s="1">
        <f t="shared" si="28"/>
        <v>31178.687540029947</v>
      </c>
      <c r="AQ64" s="1">
        <f t="shared" si="29"/>
        <v>46905.563886010124</v>
      </c>
      <c r="AR64" s="1">
        <f t="shared" si="30"/>
        <v>7536.478711683616</v>
      </c>
      <c r="AT64" s="1">
        <f t="shared" si="31"/>
        <v>599.72079600632992</v>
      </c>
      <c r="AU64" s="1">
        <f t="shared" si="32"/>
        <v>49653.723767343661</v>
      </c>
      <c r="AV64" s="1">
        <f t="shared" si="33"/>
        <v>-2748.1598813335368</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263.27829740000004</v>
      </c>
      <c r="Z65" s="1">
        <f t="shared" si="15"/>
        <v>172.07283000000001</v>
      </c>
      <c r="AA65" s="1">
        <f t="shared" si="16"/>
        <v>223.07051000000001</v>
      </c>
      <c r="AB65" s="1">
        <f t="shared" si="17"/>
        <v>116.905332</v>
      </c>
      <c r="AC65" s="1">
        <f t="shared" si="18"/>
        <v>82.537924908492741</v>
      </c>
      <c r="AD65" s="1">
        <f t="shared" si="19"/>
        <v>293.96281244875604</v>
      </c>
      <c r="AE65" s="1">
        <f t="shared" si="20"/>
        <v>253.75502504875598</v>
      </c>
      <c r="AF65" s="1">
        <f t="shared" si="21"/>
        <v>3.8194733617175354E-2</v>
      </c>
      <c r="AG65" s="1">
        <f t="shared" si="22"/>
        <v>-81.066672924399498</v>
      </c>
      <c r="AH65" s="1">
        <f t="shared" si="23"/>
        <v>118.36094274692871</v>
      </c>
      <c r="AI65" s="1">
        <f t="shared" si="24"/>
        <v>65.376962425564841</v>
      </c>
      <c r="AJ65" s="1">
        <f t="shared" si="25"/>
        <v>1</v>
      </c>
      <c r="AM65" s="1">
        <f t="shared" si="26"/>
        <v>481.40235193556282</v>
      </c>
      <c r="AN65" s="1">
        <f t="shared" si="1"/>
        <v>39733.951174829279</v>
      </c>
      <c r="AO65" s="1">
        <f t="shared" si="27"/>
        <v>15860.763545672633</v>
      </c>
      <c r="AP65" s="1">
        <f t="shared" si="28"/>
        <v>31365.643626176538</v>
      </c>
      <c r="AQ65" s="1">
        <f t="shared" si="29"/>
        <v>47226.407171849169</v>
      </c>
      <c r="AR65" s="1">
        <f t="shared" si="30"/>
        <v>7492.4559970198898</v>
      </c>
      <c r="AT65" s="1">
        <f t="shared" si="31"/>
        <v>607.25584244693232</v>
      </c>
      <c r="AU65" s="1">
        <f t="shared" si="32"/>
        <v>50121.6371241284</v>
      </c>
      <c r="AV65" s="1">
        <f t="shared" si="33"/>
        <v>-2895.2299522792309</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265.31533339999999</v>
      </c>
      <c r="Z66" s="1">
        <f t="shared" si="15"/>
        <v>166.92433059999996</v>
      </c>
      <c r="AA66" s="1">
        <f t="shared" si="16"/>
        <v>224.15010200000003</v>
      </c>
      <c r="AB66" s="1">
        <f t="shared" si="17"/>
        <v>112.46660199999998</v>
      </c>
      <c r="AC66" s="1">
        <f t="shared" si="18"/>
        <v>82.155144537389759</v>
      </c>
      <c r="AD66" s="1">
        <f t="shared" si="19"/>
        <v>296.32092323379072</v>
      </c>
      <c r="AE66" s="1">
        <f t="shared" si="20"/>
        <v>255.15569183379077</v>
      </c>
      <c r="AF66" s="1">
        <f t="shared" si="21"/>
        <v>2.6779953658044055E-2</v>
      </c>
      <c r="AG66" s="1">
        <f t="shared" si="22"/>
        <v>-81.19187666106555</v>
      </c>
      <c r="AH66" s="1">
        <f t="shared" si="23"/>
        <v>118.36936674292784</v>
      </c>
      <c r="AI66" s="1">
        <f>AH66-R66</f>
        <v>65.044633817478797</v>
      </c>
      <c r="AJ66" s="1">
        <f t="shared" si="25"/>
        <v>1</v>
      </c>
      <c r="AM66" s="1">
        <f t="shared" si="26"/>
        <v>487.28477906075176</v>
      </c>
      <c r="AN66" s="1">
        <f t="shared" ref="AN66:AN89" si="37">AM66*AC66</f>
        <v>40032.951454606096</v>
      </c>
      <c r="AO66" s="1">
        <f t="shared" si="27"/>
        <v>15987.995413079179</v>
      </c>
      <c r="AP66" s="1">
        <f t="shared" si="28"/>
        <v>31538.774444807546</v>
      </c>
      <c r="AQ66" s="1">
        <f t="shared" si="29"/>
        <v>47526.769857886728</v>
      </c>
      <c r="AR66" s="1">
        <f t="shared" si="30"/>
        <v>7493.8184032806312</v>
      </c>
      <c r="AT66" s="1">
        <f t="shared" si="31"/>
        <v>614.76836058269691</v>
      </c>
      <c r="AU66" s="1">
        <f t="shared" si="32"/>
        <v>50506.383520685609</v>
      </c>
      <c r="AV66" s="1">
        <f t="shared" si="33"/>
        <v>-2979.6136627988817</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267.24905840000002</v>
      </c>
      <c r="Z67" s="1">
        <f t="shared" ref="Z67:Z90" si="48">B67+$S$12*(G67-D67)+$S$14*(B67-J67)</f>
        <v>161.73981679999997</v>
      </c>
      <c r="AA67" s="1">
        <f t="shared" ref="AA67:AA85" si="49">G67+$S$18*(J67-B67)+$S$20*(G67-D67)</f>
        <v>225.14093600000004</v>
      </c>
      <c r="AB67" s="1">
        <f t="shared" ref="AB67:AB90" si="50">B67+$S$18*(G67-D67)+$S$20*(B67-J67)</f>
        <v>108.00843199999998</v>
      </c>
      <c r="AC67" s="1">
        <f t="shared" ref="AC67:AC88" si="51">AJ67*((AG67-Q67)^2+(AH67-R67)^2)^0.5</f>
        <v>81.939046678197911</v>
      </c>
      <c r="AD67" s="1">
        <f t="shared" ref="AD67:AD80" si="52">Y67-Q67</f>
        <v>298.50018284679521</v>
      </c>
      <c r="AE67" s="1">
        <f t="shared" ref="AE67:AE74" si="53">AA67-Q67</f>
        <v>256.3920604467952</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($AK$39+$AK$42*(X67-$X$2))*1.005</f>
        <v>493.13171791858929</v>
      </c>
      <c r="AN67" s="1">
        <f t="shared" si="37"/>
        <v>40406.74285303121</v>
      </c>
      <c r="AO67" s="1">
        <f t="shared" ref="AO67:AO89" si="59">$AL$2*AD67</f>
        <v>16105.577365498837</v>
      </c>
      <c r="AP67" s="1">
        <f t="shared" ref="AP67:AP86" si="60">$AL$5*AE67</f>
        <v>31691.597023586572</v>
      </c>
      <c r="AQ67" s="1">
        <f t="shared" ref="AQ67:AQ86" si="61">AO67+AP67</f>
        <v>47797.174389085412</v>
      </c>
      <c r="AR67" s="1">
        <f t="shared" ref="AR67:AR73" si="62">AQ67-AN67</f>
        <v>7390.4315360542023</v>
      </c>
      <c r="AT67" s="1">
        <f t="shared" ref="AT67:AT89" si="63">($AK$45+$AK$48*(X67-$X$2))*0.965</f>
        <v>622.23555622718163</v>
      </c>
      <c r="AU67" s="1">
        <f t="shared" ref="AU67:AU89" si="64">AT67*AC67</f>
        <v>50985.388286533474</v>
      </c>
      <c r="AV67" s="1">
        <f t="shared" ref="AV67:AV89" si="65">AQ67-AU67</f>
        <v>-3188.2138974480622</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269.09342719999995</v>
      </c>
      <c r="Z68" s="1">
        <f t="shared" si="48"/>
        <v>156.50773380000001</v>
      </c>
      <c r="AA68" s="1">
        <f t="shared" si="49"/>
        <v>226.05329599999999</v>
      </c>
      <c r="AB68" s="1">
        <f t="shared" si="50"/>
        <v>103.52046600000001</v>
      </c>
      <c r="AC68" s="1">
        <f t="shared" si="51"/>
        <v>81.461980209579309</v>
      </c>
      <c r="AD68" s="1">
        <f t="shared" si="52"/>
        <v>300.73021966798876</v>
      </c>
      <c r="AE68" s="1">
        <f t="shared" si="53"/>
        <v>257.69008846798886</v>
      </c>
      <c r="AF68" s="1">
        <f t="shared" si="54"/>
        <v>4.3614453019169986E-3</v>
      </c>
      <c r="AG68" s="1">
        <f t="shared" si="55"/>
        <v>-81.434398832476333</v>
      </c>
      <c r="AH68" s="1">
        <f t="shared" si="56"/>
        <v>118.27948536298226</v>
      </c>
      <c r="AI68" s="1">
        <f t="shared" ref="AI68:AI89" si="66">AH68-R68</f>
        <v>64.469005111242765</v>
      </c>
      <c r="AJ68" s="1">
        <f t="shared" si="57"/>
        <v>1</v>
      </c>
      <c r="AM68" s="1">
        <f t="shared" si="58"/>
        <v>498.9740023207118</v>
      </c>
      <c r="AN68" s="1">
        <f t="shared" si="37"/>
        <v>40647.410302144403</v>
      </c>
      <c r="AO68" s="1">
        <f t="shared" si="59"/>
        <v>16225.899002186336</v>
      </c>
      <c r="AP68" s="1">
        <f t="shared" si="60"/>
        <v>31852.041075174238</v>
      </c>
      <c r="AQ68" s="1">
        <f t="shared" si="61"/>
        <v>48077.940077360574</v>
      </c>
      <c r="AR68" s="1">
        <f t="shared" si="62"/>
        <v>7430.5297752161714</v>
      </c>
      <c r="AT68" s="1">
        <f t="shared" si="63"/>
        <v>629.69680761052598</v>
      </c>
      <c r="AU68" s="1">
        <f t="shared" si="64"/>
        <v>51296.348879603938</v>
      </c>
      <c r="AV68" s="1">
        <f t="shared" si="65"/>
        <v>-3218.4088022433643</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270.84041239999999</v>
      </c>
      <c r="Z69" s="1">
        <f t="shared" si="48"/>
        <v>151.25224119999999</v>
      </c>
      <c r="AA69" s="1">
        <f t="shared" si="49"/>
        <v>226.88284399999998</v>
      </c>
      <c r="AB69" s="1">
        <f t="shared" si="50"/>
        <v>99.022612000000009</v>
      </c>
      <c r="AC69" s="1">
        <f t="shared" si="51"/>
        <v>81.181207784263734</v>
      </c>
      <c r="AD69" s="1">
        <f t="shared" si="52"/>
        <v>302.68241239220549</v>
      </c>
      <c r="AE69" s="1">
        <f t="shared" si="53"/>
        <v>258.72484399220548</v>
      </c>
      <c r="AF69" s="1">
        <f t="shared" si="54"/>
        <v>-5.8616545240871227E-3</v>
      </c>
      <c r="AG69" s="1">
        <f t="shared" si="55"/>
        <v>-81.467943507650972</v>
      </c>
      <c r="AH69" s="1">
        <f t="shared" si="56"/>
        <v>118.25349866721804</v>
      </c>
      <c r="AI69" s="1">
        <f t="shared" si="66"/>
        <v>64.246822703645179</v>
      </c>
      <c r="AJ69" s="1">
        <f t="shared" si="57"/>
        <v>1</v>
      </c>
      <c r="AM69" s="1">
        <f t="shared" si="58"/>
        <v>504.76738477049616</v>
      </c>
      <c r="AN69" s="1">
        <f t="shared" si="37"/>
        <v>40977.625945773048</v>
      </c>
      <c r="AO69" s="1">
        <f t="shared" si="59"/>
        <v>16331.229560621448</v>
      </c>
      <c r="AP69" s="1">
        <f t="shared" si="60"/>
        <v>31979.943066500557</v>
      </c>
      <c r="AQ69" s="1">
        <f t="shared" si="61"/>
        <v>48311.172627122003</v>
      </c>
      <c r="AR69" s="1">
        <f t="shared" si="62"/>
        <v>7333.5466813489547</v>
      </c>
      <c r="AT69" s="1">
        <f t="shared" si="63"/>
        <v>637.09560572483781</v>
      </c>
      <c r="AU69" s="1">
        <f t="shared" si="64"/>
        <v>51720.19074678942</v>
      </c>
      <c r="AV69" s="1">
        <f t="shared" si="65"/>
        <v>-3409.0181196674166</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272.49141399999996</v>
      </c>
      <c r="Z70" s="1">
        <f t="shared" si="48"/>
        <v>145.9498294</v>
      </c>
      <c r="AA70" s="1">
        <f t="shared" si="49"/>
        <v>227.62850800000001</v>
      </c>
      <c r="AB70" s="1">
        <f t="shared" si="50"/>
        <v>94.496230000000011</v>
      </c>
      <c r="AC70" s="1">
        <f t="shared" si="51"/>
        <v>80.712604676079152</v>
      </c>
      <c r="AD70" s="1">
        <f t="shared" si="52"/>
        <v>304.67117217701394</v>
      </c>
      <c r="AE70" s="1">
        <f t="shared" si="53"/>
        <v>259.80826617701399</v>
      </c>
      <c r="AF70" s="1">
        <f t="shared" si="54"/>
        <v>-1.6064518447075678E-2</v>
      </c>
      <c r="AG70" s="1">
        <f t="shared" si="55"/>
        <v>-81.506987846797102</v>
      </c>
      <c r="AH70" s="1">
        <f t="shared" si="56"/>
        <v>118.18873385256326</v>
      </c>
      <c r="AI70" s="1">
        <f t="shared" si="66"/>
        <v>63.88543626446878</v>
      </c>
      <c r="AJ70" s="1">
        <f t="shared" si="57"/>
        <v>1</v>
      </c>
      <c r="AM70" s="1">
        <f t="shared" si="58"/>
        <v>510.55263971184189</v>
      </c>
      <c r="AN70" s="1">
        <f t="shared" si="37"/>
        <v>41208.033375390565</v>
      </c>
      <c r="AO70" s="1">
        <f t="shared" si="59"/>
        <v>16438.533094810788</v>
      </c>
      <c r="AP70" s="1">
        <f t="shared" si="60"/>
        <v>32113.860549075998</v>
      </c>
      <c r="AQ70" s="1">
        <f t="shared" si="61"/>
        <v>48552.393643886782</v>
      </c>
      <c r="AR70" s="1">
        <f t="shared" si="62"/>
        <v>7344.360268496217</v>
      </c>
      <c r="AT70" s="1">
        <f t="shared" si="63"/>
        <v>644.48402410077892</v>
      </c>
      <c r="AU70" s="1">
        <f t="shared" si="64"/>
        <v>52017.98425729484</v>
      </c>
      <c r="AV70" s="1">
        <f t="shared" si="65"/>
        <v>-3465.5906134080578</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274.03975459999998</v>
      </c>
      <c r="Z71" s="1">
        <f t="shared" si="48"/>
        <v>140.6180306</v>
      </c>
      <c r="AA71" s="1">
        <f t="shared" si="49"/>
        <v>228.28668200000004</v>
      </c>
      <c r="AB71" s="1">
        <f t="shared" si="50"/>
        <v>89.955818000000008</v>
      </c>
      <c r="AC71" s="1">
        <f t="shared" si="51"/>
        <v>80.26151084134959</v>
      </c>
      <c r="AD71" s="1">
        <f t="shared" si="52"/>
        <v>306.49610048196024</v>
      </c>
      <c r="AE71" s="1">
        <f t="shared" si="53"/>
        <v>260.7430278819603</v>
      </c>
      <c r="AF71" s="1">
        <f t="shared" si="54"/>
        <v>-2.5607029454661989E-2</v>
      </c>
      <c r="AG71" s="1">
        <f t="shared" si="55"/>
        <v>-81.483934534927542</v>
      </c>
      <c r="AH71" s="1">
        <f t="shared" si="56"/>
        <v>118.13854931750318</v>
      </c>
      <c r="AI71" s="1">
        <f t="shared" si="66"/>
        <v>63.546877762888649</v>
      </c>
      <c r="AJ71" s="1">
        <f t="shared" si="57"/>
        <v>1</v>
      </c>
      <c r="AM71" s="1">
        <f t="shared" si="58"/>
        <v>516.2971920668241</v>
      </c>
      <c r="AN71" s="1">
        <f t="shared" si="37"/>
        <v>41438.792678429752</v>
      </c>
      <c r="AO71" s="1">
        <f t="shared" si="59"/>
        <v>16536.997101504166</v>
      </c>
      <c r="AP71" s="1">
        <f t="shared" si="60"/>
        <v>32229.40270437759</v>
      </c>
      <c r="AQ71" s="1">
        <f t="shared" si="61"/>
        <v>48766.399805881752</v>
      </c>
      <c r="AR71" s="1">
        <f t="shared" si="62"/>
        <v>7327.607127452</v>
      </c>
      <c r="AT71" s="1">
        <f t="shared" si="63"/>
        <v>651.82046071617799</v>
      </c>
      <c r="AU71" s="1">
        <f t="shared" si="64"/>
        <v>52316.094974385007</v>
      </c>
      <c r="AV71" s="1">
        <f t="shared" si="65"/>
        <v>-3549.6951685032545</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275.49668899999995</v>
      </c>
      <c r="Z72" s="1">
        <f t="shared" si="48"/>
        <v>135.25854480000001</v>
      </c>
      <c r="AA72" s="1">
        <f t="shared" si="49"/>
        <v>228.866186</v>
      </c>
      <c r="AB72" s="1">
        <f t="shared" si="50"/>
        <v>85.401840000000007</v>
      </c>
      <c r="AC72" s="1">
        <f t="shared" si="51"/>
        <v>79.819253702080516</v>
      </c>
      <c r="AD72" s="1">
        <f t="shared" si="52"/>
        <v>308.18248415164453</v>
      </c>
      <c r="AE72" s="1">
        <f t="shared" si="53"/>
        <v>261.55198115164455</v>
      </c>
      <c r="AF72" s="1">
        <f t="shared" si="54"/>
        <v>-3.4589419682973369E-2</v>
      </c>
      <c r="AG72" s="1">
        <f t="shared" si="55"/>
        <v>-81.410630127979687</v>
      </c>
      <c r="AH72" s="1">
        <f t="shared" si="56"/>
        <v>118.10211024491019</v>
      </c>
      <c r="AI72" s="1">
        <f t="shared" si="66"/>
        <v>63.221861077367883</v>
      </c>
      <c r="AJ72" s="1">
        <f t="shared" si="57"/>
        <v>1</v>
      </c>
      <c r="AM72" s="1">
        <f t="shared" si="58"/>
        <v>522.00900085937121</v>
      </c>
      <c r="AN72" s="1">
        <f t="shared" si="37"/>
        <v>41666.368874363718</v>
      </c>
      <c r="AO72" s="1">
        <f t="shared" si="59"/>
        <v>16627.985932401982</v>
      </c>
      <c r="AP72" s="1">
        <f t="shared" si="60"/>
        <v>32329.394182230182</v>
      </c>
      <c r="AQ72" s="1">
        <f t="shared" si="61"/>
        <v>48957.380114632164</v>
      </c>
      <c r="AR72" s="1">
        <f t="shared" si="62"/>
        <v>7291.0112402684463</v>
      </c>
      <c r="AT72" s="1">
        <f t="shared" si="63"/>
        <v>659.11508013581943</v>
      </c>
      <c r="AU72" s="1">
        <f t="shared" si="64"/>
        <v>52610.0738002281</v>
      </c>
      <c r="AV72" s="1">
        <f t="shared" si="65"/>
        <v>-3652.6936855959357</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276.85658979999999</v>
      </c>
      <c r="Z73" s="1">
        <f t="shared" si="48"/>
        <v>129.87202199999999</v>
      </c>
      <c r="AA73" s="1">
        <f t="shared" si="49"/>
        <v>229.36261000000002</v>
      </c>
      <c r="AB73" s="1">
        <f t="shared" si="50"/>
        <v>80.835563999999991</v>
      </c>
      <c r="AC73" s="1">
        <f t="shared" si="51"/>
        <v>79.386508754580191</v>
      </c>
      <c r="AD73" s="1">
        <f t="shared" si="52"/>
        <v>309.77766903231191</v>
      </c>
      <c r="AE73" s="1">
        <f t="shared" si="53"/>
        <v>262.28368923231193</v>
      </c>
      <c r="AF73" s="1">
        <f t="shared" si="54"/>
        <v>-4.3483239569640654E-2</v>
      </c>
      <c r="AG73" s="1">
        <f t="shared" si="55"/>
        <v>-81.340041070987667</v>
      </c>
      <c r="AH73" s="1">
        <f t="shared" si="56"/>
        <v>118.03698154415797</v>
      </c>
      <c r="AI73" s="1">
        <f t="shared" si="66"/>
        <v>62.911222422600389</v>
      </c>
      <c r="AJ73" s="1">
        <f t="shared" si="57"/>
        <v>1</v>
      </c>
      <c r="AM73" s="1">
        <f t="shared" si="58"/>
        <v>527.68802144643689</v>
      </c>
      <c r="AN73" s="1">
        <f t="shared" si="37"/>
        <v>41891.309734244664</v>
      </c>
      <c r="AO73" s="1">
        <f t="shared" si="59"/>
        <v>16714.05413263839</v>
      </c>
      <c r="AP73" s="1">
        <f t="shared" si="60"/>
        <v>32419.837691249155</v>
      </c>
      <c r="AQ73" s="1">
        <f t="shared" si="61"/>
        <v>49133.891823887549</v>
      </c>
      <c r="AR73" s="1">
        <f t="shared" si="62"/>
        <v>7242.582089642885</v>
      </c>
      <c r="AT73" s="1">
        <f t="shared" si="63"/>
        <v>666.36782534553402</v>
      </c>
      <c r="AU73" s="1">
        <f t="shared" si="64"/>
        <v>52900.6152005638</v>
      </c>
      <c r="AV73" s="1">
        <f t="shared" si="65"/>
        <v>-3766.7233766762511</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278.1141796</v>
      </c>
      <c r="Z74" s="1">
        <f t="shared" si="48"/>
        <v>124.4514848</v>
      </c>
      <c r="AA74" s="1">
        <f t="shared" si="49"/>
        <v>229.77127600000003</v>
      </c>
      <c r="AB74" s="1">
        <f t="shared" si="50"/>
        <v>76.25184800000001</v>
      </c>
      <c r="AC74" s="1">
        <f t="shared" si="51"/>
        <v>78.82004007186859</v>
      </c>
      <c r="AD74" s="1">
        <f t="shared" si="52"/>
        <v>311.27757743048738</v>
      </c>
      <c r="AE74" s="1">
        <f t="shared" si="53"/>
        <v>262.93467383048738</v>
      </c>
      <c r="AF74" s="1">
        <f t="shared" si="54"/>
        <v>-5.1586246819961774E-2</v>
      </c>
      <c r="AG74" s="1">
        <f t="shared" si="55"/>
        <v>-81.184769238120253</v>
      </c>
      <c r="AH74" s="1">
        <f t="shared" si="56"/>
        <v>118.00617299786646</v>
      </c>
      <c r="AI74" s="1">
        <f t="shared" si="66"/>
        <v>62.502372795447926</v>
      </c>
      <c r="AJ74" s="1">
        <f t="shared" si="57"/>
        <v>1</v>
      </c>
      <c r="AM74" s="1">
        <f t="shared" si="58"/>
        <v>533.34011803586714</v>
      </c>
      <c r="AN74" s="1">
        <f t="shared" si="37"/>
        <v>42037.88947552217</v>
      </c>
      <c r="AO74" s="1">
        <f t="shared" si="59"/>
        <v>16794.98169026195</v>
      </c>
      <c r="AP74" s="1">
        <f t="shared" si="60"/>
        <v>32500.30329349123</v>
      </c>
      <c r="AQ74" s="1">
        <f t="shared" si="61"/>
        <v>49295.284983753183</v>
      </c>
      <c r="AR74" s="1">
        <f>AQ74-AN74</f>
        <v>7257.3955082310131</v>
      </c>
      <c r="AT74" s="1">
        <f t="shared" si="63"/>
        <v>673.58618559539832</v>
      </c>
      <c r="AU74" s="1">
        <f t="shared" si="64"/>
        <v>53092.090140486405</v>
      </c>
      <c r="AV74" s="1">
        <f t="shared" si="65"/>
        <v>-3796.8051567332222</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279.26775839999999</v>
      </c>
      <c r="Z75" s="1">
        <f t="shared" si="48"/>
        <v>119.010188</v>
      </c>
      <c r="AA75" s="1">
        <f t="shared" si="49"/>
        <v>230.09172000000004</v>
      </c>
      <c r="AB75" s="1">
        <f t="shared" si="50"/>
        <v>71.661512000000002</v>
      </c>
      <c r="AC75" s="1">
        <f t="shared" si="51"/>
        <v>78.313372742531769</v>
      </c>
      <c r="AD75" s="1">
        <f t="shared" si="52"/>
        <v>312.67693933437897</v>
      </c>
      <c r="AE75" s="1">
        <f>AA75-Q75</f>
        <v>263.50090093437905</v>
      </c>
      <c r="AF75" s="1">
        <f t="shared" si="54"/>
        <v>-5.9837016306733763E-2</v>
      </c>
      <c r="AG75" s="1">
        <f t="shared" si="55"/>
        <v>-81.061182071001966</v>
      </c>
      <c r="AH75" s="1">
        <f t="shared" si="56"/>
        <v>117.92507599162714</v>
      </c>
      <c r="AI75" s="1">
        <f t="shared" si="66"/>
        <v>62.147173209937726</v>
      </c>
      <c r="AJ75" s="1">
        <f t="shared" si="57"/>
        <v>1</v>
      </c>
      <c r="AM75" s="1">
        <f t="shared" si="58"/>
        <v>538.94563494072747</v>
      </c>
      <c r="AN75" s="1">
        <f t="shared" si="37"/>
        <v>42206.650397073645</v>
      </c>
      <c r="AO75" s="1">
        <f t="shared" si="59"/>
        <v>16870.48426178642</v>
      </c>
      <c r="AP75" s="1">
        <f t="shared" si="60"/>
        <v>32570.292360894862</v>
      </c>
      <c r="AQ75" s="1">
        <f t="shared" si="61"/>
        <v>49440.776622681282</v>
      </c>
      <c r="AR75" s="1">
        <f t="shared" ref="AR75:AR89" si="69">AQ75-AN75</f>
        <v>7234.126225607637</v>
      </c>
      <c r="AT75" s="1">
        <f t="shared" si="63"/>
        <v>680.74505837221079</v>
      </c>
      <c r="AU75" s="1">
        <f t="shared" si="64"/>
        <v>53311.441498939494</v>
      </c>
      <c r="AV75" s="1">
        <f t="shared" si="65"/>
        <v>-3870.6648762582117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280.32430359999995</v>
      </c>
      <c r="Z76" s="1">
        <f t="shared" si="48"/>
        <v>113.5418542</v>
      </c>
      <c r="AA76" s="1">
        <f t="shared" si="49"/>
        <v>230.32908400000002</v>
      </c>
      <c r="AB76" s="1">
        <f t="shared" si="50"/>
        <v>67.058878000000007</v>
      </c>
      <c r="AC76" s="1">
        <f t="shared" si="51"/>
        <v>77.786959780183153</v>
      </c>
      <c r="AD76" s="1">
        <f t="shared" si="52"/>
        <v>313.92858222872678</v>
      </c>
      <c r="AE76" s="1">
        <f t="shared" ref="AE76:AE89" si="70">AA76-Q76</f>
        <v>263.93336262872685</v>
      </c>
      <c r="AF76" s="1">
        <f t="shared" si="54"/>
        <v>-6.7411235772189784E-2</v>
      </c>
      <c r="AG76" s="1">
        <f t="shared" si="55"/>
        <v>-80.867280539070592</v>
      </c>
      <c r="AH76" s="1">
        <f t="shared" si="56"/>
        <v>117.87326269434573</v>
      </c>
      <c r="AI76" s="1">
        <f t="shared" si="66"/>
        <v>61.782034300164277</v>
      </c>
      <c r="AJ76" s="1">
        <f t="shared" si="57"/>
        <v>1</v>
      </c>
      <c r="AM76" s="1">
        <f t="shared" si="58"/>
        <v>544.51906724118021</v>
      </c>
      <c r="AN76" s="1">
        <f t="shared" si="37"/>
        <v>42356.48278303253</v>
      </c>
      <c r="AO76" s="1">
        <f t="shared" si="59"/>
        <v>16938.016654150953</v>
      </c>
      <c r="AP76" s="1">
        <f t="shared" si="60"/>
        <v>32623.747221086418</v>
      </c>
      <c r="AQ76" s="1">
        <f t="shared" si="61"/>
        <v>49561.763875237375</v>
      </c>
      <c r="AR76" s="1">
        <f t="shared" si="69"/>
        <v>7205.2810922048448</v>
      </c>
      <c r="AT76" s="1">
        <f t="shared" si="63"/>
        <v>687.86295551645469</v>
      </c>
      <c r="AU76" s="1">
        <f t="shared" si="64"/>
        <v>53506.768055036373</v>
      </c>
      <c r="AV76" s="1">
        <f t="shared" si="65"/>
        <v>-3945.0041797989979</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281.27783779999999</v>
      </c>
      <c r="Z77" s="1">
        <f t="shared" si="48"/>
        <v>108.05376079999999</v>
      </c>
      <c r="AA77" s="1">
        <f t="shared" si="49"/>
        <v>230.47922600000004</v>
      </c>
      <c r="AB77" s="1">
        <f t="shared" si="50"/>
        <v>62.450624000000005</v>
      </c>
      <c r="AC77" s="1">
        <f t="shared" si="51"/>
        <v>77.159349766836755</v>
      </c>
      <c r="AD77" s="1">
        <f t="shared" si="52"/>
        <v>315.14098364818545</v>
      </c>
      <c r="AE77" s="1">
        <f t="shared" si="70"/>
        <v>264.34237184818551</v>
      </c>
      <c r="AF77" s="1">
        <f t="shared" si="54"/>
        <v>-7.4847238368237909E-2</v>
      </c>
      <c r="AG77" s="1">
        <f t="shared" si="55"/>
        <v>-80.668354870993767</v>
      </c>
      <c r="AH77" s="1">
        <f t="shared" si="56"/>
        <v>117.80066666915548</v>
      </c>
      <c r="AI77" s="1">
        <f t="shared" si="66"/>
        <v>61.341973107915877</v>
      </c>
      <c r="AJ77" s="1">
        <f t="shared" si="57"/>
        <v>1</v>
      </c>
      <c r="AM77" s="1">
        <f t="shared" si="58"/>
        <v>550.05221192717499</v>
      </c>
      <c r="AN77" s="1">
        <f t="shared" si="37"/>
        <v>42441.671010111109</v>
      </c>
      <c r="AO77" s="1">
        <f t="shared" si="59"/>
        <v>17003.431772737847</v>
      </c>
      <c r="AP77" s="1">
        <f t="shared" si="60"/>
        <v>32674.303214666823</v>
      </c>
      <c r="AQ77" s="1">
        <f t="shared" si="61"/>
        <v>49677.73498740467</v>
      </c>
      <c r="AR77" s="1">
        <f t="shared" si="69"/>
        <v>7236.063977293561</v>
      </c>
      <c r="AT77" s="1">
        <f t="shared" si="63"/>
        <v>694.92940086574743</v>
      </c>
      <c r="AU77" s="1">
        <f t="shared" si="64"/>
        <v>53620.300704658512</v>
      </c>
      <c r="AV77" s="1">
        <f t="shared" si="65"/>
        <v>-3942.5657172538413</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282.13298839999999</v>
      </c>
      <c r="Z78" s="1">
        <f t="shared" si="48"/>
        <v>102.5452578</v>
      </c>
      <c r="AA78" s="1">
        <f t="shared" si="49"/>
        <v>230.545556</v>
      </c>
      <c r="AB78" s="1">
        <f t="shared" si="50"/>
        <v>57.835482000000006</v>
      </c>
      <c r="AC78" s="1">
        <f t="shared" si="51"/>
        <v>76.586902568771578</v>
      </c>
      <c r="AD78" s="1">
        <f t="shared" si="52"/>
        <v>316.14463003168481</v>
      </c>
      <c r="AE78" s="1">
        <f t="shared" si="70"/>
        <v>264.55719763168486</v>
      </c>
      <c r="AF78" s="1">
        <f t="shared" si="54"/>
        <v>-8.1505837002236584E-2</v>
      </c>
      <c r="AG78" s="1">
        <f t="shared" si="55"/>
        <v>-80.386583910160127</v>
      </c>
      <c r="AH78" s="1">
        <f t="shared" si="56"/>
        <v>117.76991437565651</v>
      </c>
      <c r="AI78" s="1">
        <f t="shared" si="66"/>
        <v>60.950130219275138</v>
      </c>
      <c r="AJ78" s="1">
        <f t="shared" si="57"/>
        <v>1</v>
      </c>
      <c r="AM78" s="1">
        <f t="shared" si="58"/>
        <v>555.5422945653022</v>
      </c>
      <c r="AN78" s="1">
        <f t="shared" si="37"/>
        <v>42547.263586704597</v>
      </c>
      <c r="AO78" s="1">
        <f t="shared" si="59"/>
        <v>17057.583513359557</v>
      </c>
      <c r="AP78" s="1">
        <f t="shared" si="60"/>
        <v>32700.856970462046</v>
      </c>
      <c r="AQ78" s="1">
        <f t="shared" si="61"/>
        <v>49758.4404838216</v>
      </c>
      <c r="AR78" s="1">
        <f t="shared" si="69"/>
        <v>7211.1768971170022</v>
      </c>
      <c r="AT78" s="1">
        <f t="shared" si="63"/>
        <v>701.94085115795178</v>
      </c>
      <c r="AU78" s="1">
        <f t="shared" si="64"/>
        <v>53759.475576674646</v>
      </c>
      <c r="AV78" s="1">
        <f t="shared" si="65"/>
        <v>-4001.0350928530461</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282.87850059999994</v>
      </c>
      <c r="Z79" s="1">
        <f t="shared" si="48"/>
        <v>97.017645199999976</v>
      </c>
      <c r="AA79" s="1">
        <f t="shared" si="49"/>
        <v>230.51925399999996</v>
      </c>
      <c r="AB79" s="1">
        <f t="shared" si="50"/>
        <v>53.215987999999989</v>
      </c>
      <c r="AC79" s="1">
        <f t="shared" si="51"/>
        <v>75.963590982930512</v>
      </c>
      <c r="AD79" s="1">
        <f t="shared" si="52"/>
        <v>317.10355758901011</v>
      </c>
      <c r="AE79" s="1">
        <f t="shared" si="70"/>
        <v>264.74431098901016</v>
      </c>
      <c r="AF79" s="1">
        <f t="shared" si="54"/>
        <v>-8.8300906155795639E-2</v>
      </c>
      <c r="AG79" s="1">
        <f t="shared" si="55"/>
        <v>-80.13187338286896</v>
      </c>
      <c r="AH79" s="1">
        <f t="shared" si="56"/>
        <v>117.69330808404638</v>
      </c>
      <c r="AI79" s="1">
        <f t="shared" si="66"/>
        <v>60.52298211095107</v>
      </c>
      <c r="AJ79" s="1">
        <f t="shared" si="57"/>
        <v>1</v>
      </c>
      <c r="AM79" s="1">
        <f t="shared" si="58"/>
        <v>560.98939646090969</v>
      </c>
      <c r="AN79" s="1">
        <f t="shared" si="37"/>
        <v>42614.769058517588</v>
      </c>
      <c r="AO79" s="1">
        <f t="shared" si="59"/>
        <v>17109.32244971504</v>
      </c>
      <c r="AP79" s="1">
        <f t="shared" si="60"/>
        <v>32723.985304107595</v>
      </c>
      <c r="AQ79" s="1">
        <f t="shared" si="61"/>
        <v>49833.307753822635</v>
      </c>
      <c r="AR79" s="1">
        <f t="shared" si="69"/>
        <v>7218.5386953050474</v>
      </c>
      <c r="AT79" s="1">
        <f t="shared" si="63"/>
        <v>708.89741022910096</v>
      </c>
      <c r="AU79" s="1">
        <f t="shared" si="64"/>
        <v>53850.392919502126</v>
      </c>
      <c r="AV79" s="1">
        <f t="shared" si="65"/>
        <v>-4017.0851656794912</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283.52627919999998</v>
      </c>
      <c r="Z80" s="1">
        <f t="shared" si="48"/>
        <v>91.477250399999988</v>
      </c>
      <c r="AA80" s="1">
        <f t="shared" si="49"/>
        <v>230.41040800000002</v>
      </c>
      <c r="AB80" s="1">
        <f t="shared" si="50"/>
        <v>48.596015999999999</v>
      </c>
      <c r="AC80" s="1">
        <f t="shared" si="51"/>
        <v>75.275746867581702</v>
      </c>
      <c r="AD80" s="1">
        <f t="shared" si="52"/>
        <v>317.97268423803888</v>
      </c>
      <c r="AE80" s="1">
        <f t="shared" si="70"/>
        <v>264.85681303803892</v>
      </c>
      <c r="AF80" s="1">
        <f t="shared" si="54"/>
        <v>-9.4706234579371301E-2</v>
      </c>
      <c r="AG80" s="1">
        <f t="shared" si="55"/>
        <v>-79.84156413226728</v>
      </c>
      <c r="AH80" s="1">
        <f t="shared" si="56"/>
        <v>117.62503957498839</v>
      </c>
      <c r="AI80" s="1">
        <f t="shared" si="66"/>
        <v>60.047627740668737</v>
      </c>
      <c r="AJ80" s="1">
        <f t="shared" si="57"/>
        <v>1</v>
      </c>
      <c r="AM80" s="1">
        <f t="shared" si="58"/>
        <v>566.39149589344061</v>
      </c>
      <c r="AN80" s="1">
        <f t="shared" si="37"/>
        <v>42635.542872825579</v>
      </c>
      <c r="AO80" s="1">
        <f t="shared" si="59"/>
        <v>17156.216178063391</v>
      </c>
      <c r="AP80" s="1">
        <f t="shared" si="60"/>
        <v>32737.891232379847</v>
      </c>
      <c r="AQ80" s="1">
        <f t="shared" si="61"/>
        <v>49894.107410443234</v>
      </c>
      <c r="AR80" s="1">
        <f t="shared" si="69"/>
        <v>7258.5645376176544</v>
      </c>
      <c r="AT80" s="1">
        <f t="shared" si="63"/>
        <v>715.79649611565799</v>
      </c>
      <c r="AU80" s="1">
        <f t="shared" si="64"/>
        <v>53882.115850304202</v>
      </c>
      <c r="AV80" s="1">
        <f t="shared" si="65"/>
        <v>-3988.0084398609688</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284.07532419999995</v>
      </c>
      <c r="Z81" s="1">
        <f t="shared" si="48"/>
        <v>85.924073399999997</v>
      </c>
      <c r="AA81" s="1">
        <f t="shared" si="49"/>
        <v>230.21801800000003</v>
      </c>
      <c r="AB81" s="1">
        <f t="shared" si="50"/>
        <v>43.975566000000015</v>
      </c>
      <c r="AC81" s="1">
        <f t="shared" si="51"/>
        <v>74.575163335966948</v>
      </c>
      <c r="AD81" s="1">
        <f>Y81-Q81</f>
        <v>318.68251463624154</v>
      </c>
      <c r="AE81" s="1">
        <f t="shared" si="70"/>
        <v>264.82520843624161</v>
      </c>
      <c r="AF81" s="1">
        <f t="shared" si="54"/>
        <v>-0.10043920773676893</v>
      </c>
      <c r="AG81" s="1">
        <f t="shared" si="55"/>
        <v>-79.479068844117819</v>
      </c>
      <c r="AH81" s="1">
        <f t="shared" si="56"/>
        <v>117.59346148401963</v>
      </c>
      <c r="AI81" s="1">
        <f t="shared" si="66"/>
        <v>59.564834548036146</v>
      </c>
      <c r="AJ81" s="1">
        <f t="shared" si="57"/>
        <v>1</v>
      </c>
      <c r="AM81" s="1">
        <f t="shared" si="58"/>
        <v>571.74568087223088</v>
      </c>
      <c r="AN81" s="1">
        <f t="shared" si="37"/>
        <v>42638.027537680253</v>
      </c>
      <c r="AO81" s="1">
        <f t="shared" si="59"/>
        <v>17194.515077198415</v>
      </c>
      <c r="AP81" s="1">
        <f t="shared" si="60"/>
        <v>32733.984713970087</v>
      </c>
      <c r="AQ81" s="1">
        <f t="shared" si="61"/>
        <v>49928.499791168506</v>
      </c>
      <c r="AR81" s="1">
        <f t="shared" si="69"/>
        <v>7290.472253488253</v>
      </c>
      <c r="AT81" s="1">
        <f t="shared" si="63"/>
        <v>722.63438987946859</v>
      </c>
      <c r="AU81" s="1">
        <f t="shared" si="64"/>
        <v>53890.577657448193</v>
      </c>
      <c r="AV81" s="1">
        <f t="shared" si="65"/>
        <v>-3962.0778662796874</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284.50775340000001</v>
      </c>
      <c r="Z82" s="1">
        <f t="shared" si="48"/>
        <v>80.358064200000015</v>
      </c>
      <c r="AA82" s="1">
        <f t="shared" si="49"/>
        <v>229.92785400000002</v>
      </c>
      <c r="AB82" s="1">
        <f t="shared" si="50"/>
        <v>39.356442000000015</v>
      </c>
      <c r="AC82" s="1">
        <f t="shared" si="51"/>
        <v>73.891393705785802</v>
      </c>
      <c r="AD82" s="1">
        <f t="shared" ref="AD82:AD89" si="71">Y82-Q82</f>
        <v>319.28899617305638</v>
      </c>
      <c r="AE82" s="1">
        <f t="shared" si="70"/>
        <v>264.70909677305639</v>
      </c>
      <c r="AF82" s="1">
        <f t="shared" si="54"/>
        <v>-0.10622765445316866</v>
      </c>
      <c r="AG82" s="1">
        <f t="shared" si="55"/>
        <v>-79.133852436515468</v>
      </c>
      <c r="AH82" s="1">
        <f t="shared" si="56"/>
        <v>117.52381796537081</v>
      </c>
      <c r="AI82" s="1">
        <f t="shared" si="66"/>
        <v>59.099780708766374</v>
      </c>
      <c r="AJ82" s="1">
        <f t="shared" si="57"/>
        <v>1</v>
      </c>
      <c r="AM82" s="1">
        <f t="shared" si="58"/>
        <v>577.04389053748412</v>
      </c>
      <c r="AN82" s="1">
        <f t="shared" si="37"/>
        <v>42638.577301223602</v>
      </c>
      <c r="AO82" s="1">
        <f t="shared" si="59"/>
        <v>17227.237788517257</v>
      </c>
      <c r="AP82" s="1">
        <f t="shared" si="60"/>
        <v>32719.632615730414</v>
      </c>
      <c r="AQ82" s="1">
        <f t="shared" si="61"/>
        <v>49946.870404247675</v>
      </c>
      <c r="AR82" s="1">
        <f t="shared" si="69"/>
        <v>7308.2931030240725</v>
      </c>
      <c r="AT82" s="1">
        <f t="shared" si="63"/>
        <v>729.40079689994127</v>
      </c>
      <c r="AU82" s="1">
        <f t="shared" si="64"/>
        <v>53896.441453047468</v>
      </c>
      <c r="AV82" s="1">
        <f t="shared" si="65"/>
        <v>-3949.5710487997931</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284.84209899999996</v>
      </c>
      <c r="Z83" s="1">
        <f t="shared" si="48"/>
        <v>74.786900199999991</v>
      </c>
      <c r="AA83" s="1">
        <f t="shared" si="49"/>
        <v>229.55541399999998</v>
      </c>
      <c r="AB83" s="1">
        <f t="shared" si="50"/>
        <v>34.743249999999996</v>
      </c>
      <c r="AC83" s="1">
        <f t="shared" si="51"/>
        <v>73.219806553273244</v>
      </c>
      <c r="AD83" s="1">
        <f t="shared" si="71"/>
        <v>319.7539313307052</v>
      </c>
      <c r="AE83" s="1">
        <f t="shared" si="70"/>
        <v>264.46724633070522</v>
      </c>
      <c r="AF83" s="1">
        <f t="shared" si="54"/>
        <v>-0.11161161858626444</v>
      </c>
      <c r="AG83" s="1">
        <f t="shared" si="55"/>
        <v>-78.749645553232654</v>
      </c>
      <c r="AH83" s="1">
        <f t="shared" si="56"/>
        <v>117.46788470622019</v>
      </c>
      <c r="AI83" s="1">
        <f t="shared" si="66"/>
        <v>58.646280389855534</v>
      </c>
      <c r="AJ83" s="1">
        <f t="shared" si="57"/>
        <v>1</v>
      </c>
      <c r="AM83" s="1">
        <f t="shared" si="58"/>
        <v>582.29230775514156</v>
      </c>
      <c r="AN83" s="1">
        <f t="shared" si="37"/>
        <v>42635.330131290517</v>
      </c>
      <c r="AO83" s="1">
        <f t="shared" si="59"/>
        <v>17252.323364948199</v>
      </c>
      <c r="AP83" s="1">
        <f t="shared" si="60"/>
        <v>32689.738449953154</v>
      </c>
      <c r="AQ83" s="1">
        <f t="shared" si="61"/>
        <v>49942.061814901354</v>
      </c>
      <c r="AR83" s="1">
        <f t="shared" si="69"/>
        <v>7306.7316836108366</v>
      </c>
      <c r="AT83" s="1">
        <f t="shared" si="63"/>
        <v>736.10361338922212</v>
      </c>
      <c r="AU83" s="1">
        <f t="shared" si="64"/>
        <v>53897.364175524279</v>
      </c>
      <c r="AV83" s="1">
        <f t="shared" si="65"/>
        <v>-3955.3023606229253</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285.07143359999998</v>
      </c>
      <c r="Z84" s="1">
        <f t="shared" si="48"/>
        <v>69.197976600000004</v>
      </c>
      <c r="AA84" s="1">
        <f t="shared" si="49"/>
        <v>229.09375199999999</v>
      </c>
      <c r="AB84" s="1">
        <f t="shared" si="50"/>
        <v>30.126438000000004</v>
      </c>
      <c r="AC84" s="1">
        <f t="shared" si="51"/>
        <v>72.376169904630956</v>
      </c>
      <c r="AD84" s="1">
        <f t="shared" si="71"/>
        <v>320.16430123072519</v>
      </c>
      <c r="AE84" s="1">
        <f t="shared" si="70"/>
        <v>264.1866196307252</v>
      </c>
      <c r="AF84" s="1">
        <f t="shared" si="54"/>
        <v>-0.11649902729391544</v>
      </c>
      <c r="AG84" s="1">
        <f t="shared" si="55"/>
        <v>-78.309252249752376</v>
      </c>
      <c r="AH84" s="1">
        <f t="shared" si="56"/>
        <v>117.43451305565073</v>
      </c>
      <c r="AI84" s="1">
        <f t="shared" si="66"/>
        <v>58.057334338775121</v>
      </c>
      <c r="AJ84" s="1">
        <f t="shared" si="57"/>
        <v>1</v>
      </c>
      <c r="AM84" s="1">
        <f t="shared" si="58"/>
        <v>587.50154002996112</v>
      </c>
      <c r="AN84" s="1">
        <f t="shared" si="37"/>
        <v>42521.111280440811</v>
      </c>
      <c r="AO84" s="1">
        <f t="shared" si="59"/>
        <v>17274.46487290378</v>
      </c>
      <c r="AP84" s="1">
        <f t="shared" si="60"/>
        <v>32655.051306075427</v>
      </c>
      <c r="AQ84" s="1">
        <f t="shared" si="61"/>
        <v>49929.516178979204</v>
      </c>
      <c r="AR84" s="1">
        <f t="shared" si="69"/>
        <v>7408.4048985383924</v>
      </c>
      <c r="AT84" s="1">
        <f t="shared" si="63"/>
        <v>742.75638631868446</v>
      </c>
      <c r="AU84" s="1">
        <f t="shared" si="64"/>
        <v>53757.862413950817</v>
      </c>
      <c r="AV84" s="1">
        <f t="shared" si="65"/>
        <v>-3828.3462349716137</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285.19470719999998</v>
      </c>
      <c r="Z85" s="1">
        <f t="shared" si="48"/>
        <v>63.610175600000019</v>
      </c>
      <c r="AA85" s="1">
        <f t="shared" si="49"/>
        <v>228.54367200000002</v>
      </c>
      <c r="AB85" s="1">
        <f t="shared" si="50"/>
        <v>25.521236000000016</v>
      </c>
      <c r="AC85" s="1">
        <f t="shared" si="51"/>
        <v>71.562015985051019</v>
      </c>
      <c r="AD85" s="1">
        <f t="shared" si="71"/>
        <v>320.47520298448853</v>
      </c>
      <c r="AE85" s="1">
        <f t="shared" si="70"/>
        <v>263.82416778448857</v>
      </c>
      <c r="AF85" s="1">
        <f t="shared" si="54"/>
        <v>-0.12144460571876117</v>
      </c>
      <c r="AG85" s="1">
        <f t="shared" si="55"/>
        <v>-77.891130690829357</v>
      </c>
      <c r="AH85" s="1">
        <f t="shared" si="56"/>
        <v>117.36908582697926</v>
      </c>
      <c r="AI85" s="1">
        <f t="shared" si="66"/>
        <v>57.493094582942966</v>
      </c>
      <c r="AJ85" s="1">
        <f t="shared" si="57"/>
        <v>1</v>
      </c>
      <c r="AM85" s="1">
        <f t="shared" si="58"/>
        <v>592.64430051070804</v>
      </c>
      <c r="AN85" s="1">
        <f t="shared" si="37"/>
        <v>42410.820906596666</v>
      </c>
      <c r="AO85" s="1">
        <f t="shared" si="59"/>
        <v>17291.239577028082</v>
      </c>
      <c r="AP85" s="1">
        <f t="shared" si="60"/>
        <v>32610.2500831695</v>
      </c>
      <c r="AQ85" s="1">
        <f t="shared" si="61"/>
        <v>49901.489660197578</v>
      </c>
      <c r="AR85" s="1">
        <f t="shared" si="69"/>
        <v>7490.6687536009122</v>
      </c>
      <c r="AT85" s="1">
        <f t="shared" si="63"/>
        <v>749.32426732379975</v>
      </c>
      <c r="AU85" s="1">
        <f t="shared" si="64"/>
        <v>53623.155196212399</v>
      </c>
      <c r="AV85" s="1">
        <f t="shared" si="65"/>
        <v>-3721.6655360148216</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285.21291980000001</v>
      </c>
      <c r="Z86" s="1">
        <f t="shared" si="48"/>
        <v>58.023497199999987</v>
      </c>
      <c r="AA86" s="1">
        <f>G86+$S$18*(J86-B86)+$S$20*(G86-D86)</f>
        <v>227.90617400000002</v>
      </c>
      <c r="AB86" s="1">
        <f t="shared" si="50"/>
        <v>20.927643999999987</v>
      </c>
      <c r="AC86" s="1">
        <f t="shared" si="51"/>
        <v>70.877233245888789</v>
      </c>
      <c r="AD86" s="1">
        <f t="shared" si="71"/>
        <v>320.53397563687093</v>
      </c>
      <c r="AE86" s="1">
        <f t="shared" si="70"/>
        <v>263.22722983687095</v>
      </c>
      <c r="AF86" s="1">
        <f t="shared" si="54"/>
        <v>-0.12574792192236933</v>
      </c>
      <c r="AG86" s="1">
        <f t="shared" si="55"/>
        <v>-77.400773680298357</v>
      </c>
      <c r="AH86" s="1">
        <f t="shared" si="56"/>
        <v>117.34108855091496</v>
      </c>
      <c r="AI86" s="1">
        <f t="shared" si="66"/>
        <v>57.034020889374936</v>
      </c>
      <c r="AJ86" s="1">
        <f t="shared" si="57"/>
        <v>1</v>
      </c>
      <c r="AM86" s="1">
        <f t="shared" si="58"/>
        <v>597.72425929758572</v>
      </c>
      <c r="AN86" s="1">
        <f t="shared" si="37"/>
        <v>42365.041742961097</v>
      </c>
      <c r="AO86" s="1">
        <f t="shared" si="59"/>
        <v>17294.410655487372</v>
      </c>
      <c r="AP86" s="1">
        <f t="shared" si="60"/>
        <v>32536.464971216275</v>
      </c>
      <c r="AQ86" s="1">
        <f t="shared" si="61"/>
        <v>49830.875626703652</v>
      </c>
      <c r="AR86" s="1">
        <f t="shared" si="69"/>
        <v>7465.8338837425545</v>
      </c>
      <c r="AT86" s="1">
        <f t="shared" si="63"/>
        <v>755.81194353349497</v>
      </c>
      <c r="AU86" s="1">
        <f t="shared" si="64"/>
        <v>53569.859411852049</v>
      </c>
      <c r="AV86" s="1">
        <f t="shared" si="65"/>
        <v>-3738.9837851483971</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285.11949399999997</v>
      </c>
      <c r="Z87" s="1">
        <f t="shared" si="48"/>
        <v>52.420709200000005</v>
      </c>
      <c r="AA87" s="1">
        <f t="shared" ref="AA87:AA90" si="72">G87+$S$18*(J87-B87)+$S$20*(G87-D87)</f>
        <v>227.17404400000001</v>
      </c>
      <c r="AB87" s="1">
        <f t="shared" si="50"/>
        <v>16.332700000000003</v>
      </c>
      <c r="AC87" s="1">
        <f t="shared" si="51"/>
        <v>69.886626046590052</v>
      </c>
      <c r="AD87" s="1">
        <f t="shared" si="71"/>
        <v>320.63622823480512</v>
      </c>
      <c r="AE87" s="1">
        <f t="shared" si="70"/>
        <v>262.69077823480512</v>
      </c>
      <c r="AF87" s="1">
        <f t="shared" si="54"/>
        <v>-0.12978724377973877</v>
      </c>
      <c r="AG87" s="1">
        <f t="shared" si="55"/>
        <v>-76.881188549906341</v>
      </c>
      <c r="AH87" s="1">
        <f t="shared" si="56"/>
        <v>117.31486669331264</v>
      </c>
      <c r="AI87" s="1">
        <f t="shared" si="66"/>
        <v>56.330475050276497</v>
      </c>
      <c r="AJ87" s="1">
        <f t="shared" si="57"/>
        <v>1</v>
      </c>
      <c r="AM87" s="1">
        <f t="shared" si="58"/>
        <v>602.76547095818864</v>
      </c>
      <c r="AN87" s="1">
        <f t="shared" si="37"/>
        <v>42125.245062651666</v>
      </c>
      <c r="AO87" s="1">
        <f t="shared" si="59"/>
        <v>17299.927694408911</v>
      </c>
      <c r="AP87" s="1">
        <f>$AL$5*AE87</f>
        <v>32470.156334491327</v>
      </c>
      <c r="AQ87" s="1">
        <f>AO87+AP87</f>
        <v>49770.084028900237</v>
      </c>
      <c r="AR87" s="1">
        <f t="shared" si="69"/>
        <v>7644.8389662485715</v>
      </c>
      <c r="AT87" s="1">
        <f t="shared" si="63"/>
        <v>762.25013532414812</v>
      </c>
      <c r="AU87" s="1">
        <f t="shared" si="64"/>
        <v>53271.090161361404</v>
      </c>
      <c r="AV87" s="1">
        <f t="shared" si="65"/>
        <v>-3501.006132461167</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284.92493459999997</v>
      </c>
      <c r="Z88" s="1">
        <f t="shared" si="48"/>
        <v>46.832648599999999</v>
      </c>
      <c r="AA88" s="1">
        <f t="shared" si="72"/>
        <v>226.35844200000003</v>
      </c>
      <c r="AB88" s="1">
        <f t="shared" si="50"/>
        <v>11.759917999999999</v>
      </c>
      <c r="AC88" s="1">
        <f t="shared" si="51"/>
        <v>69.008609903899483</v>
      </c>
      <c r="AD88" s="1">
        <f t="shared" si="71"/>
        <v>320.54453759762475</v>
      </c>
      <c r="AE88" s="1">
        <f t="shared" si="70"/>
        <v>261.97804499762481</v>
      </c>
      <c r="AF88" s="1">
        <f t="shared" si="54"/>
        <v>-0.13351135050411739</v>
      </c>
      <c r="AG88" s="1">
        <f t="shared" si="55"/>
        <v>-76.336352213995184</v>
      </c>
      <c r="AH88" s="1">
        <f t="shared" si="56"/>
        <v>117.29744892895945</v>
      </c>
      <c r="AI88" s="1">
        <f t="shared" si="66"/>
        <v>55.716555655565926</v>
      </c>
      <c r="AJ88" s="1">
        <f t="shared" si="57"/>
        <v>1</v>
      </c>
      <c r="AM88" s="1">
        <f t="shared" si="58"/>
        <v>607.72693645773961</v>
      </c>
      <c r="AN88" s="1">
        <f t="shared" si="37"/>
        <v>41938.391086104064</v>
      </c>
      <c r="AO88" s="1">
        <f t="shared" si="59"/>
        <v>17294.980526079846</v>
      </c>
      <c r="AP88" s="1">
        <f t="shared" ref="AP88:AP89" si="73">$AL$5*AE88</f>
        <v>32382.058229976417</v>
      </c>
      <c r="AQ88" s="1">
        <f t="shared" ref="AQ88:AQ89" si="74">AO88+AP88</f>
        <v>49677.038756056267</v>
      </c>
      <c r="AR88" s="1">
        <f t="shared" si="69"/>
        <v>7738.6476699522027</v>
      </c>
      <c r="AT88" s="1">
        <f t="shared" si="63"/>
        <v>768.58648233739711</v>
      </c>
      <c r="AU88" s="1">
        <f t="shared" si="64"/>
        <v>53039.084737031764</v>
      </c>
      <c r="AV88" s="1">
        <f t="shared" si="65"/>
        <v>-3362.0459809754975</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284.61703679999999</v>
      </c>
      <c r="Z89" s="1">
        <f t="shared" si="48"/>
        <v>41.24073319999998</v>
      </c>
      <c r="AA89" s="1">
        <f t="shared" si="72"/>
        <v>225.44774400000006</v>
      </c>
      <c r="AB89" s="1">
        <f t="shared" si="50"/>
        <v>7.1956039999999799</v>
      </c>
      <c r="AC89" s="1">
        <f>AJ89*((AG89-Q89)^2+(AH89-R89)^2)^0.5</f>
        <v>68.137867218126885</v>
      </c>
      <c r="AD89" s="1">
        <f t="shared" si="71"/>
        <v>320.29184777500052</v>
      </c>
      <c r="AE89" s="1">
        <f t="shared" si="70"/>
        <v>261.12255497500053</v>
      </c>
      <c r="AF89" s="1">
        <f t="shared" si="54"/>
        <v>-0.13683580915994725</v>
      </c>
      <c r="AG89" s="1">
        <f t="shared" si="55"/>
        <v>-75.746759197643868</v>
      </c>
      <c r="AH89" s="1">
        <f t="shared" si="56"/>
        <v>117.29558132904194</v>
      </c>
      <c r="AI89" s="1">
        <f t="shared" si="66"/>
        <v>55.109054743089906</v>
      </c>
      <c r="AJ89" s="1">
        <f t="shared" si="57"/>
        <v>1</v>
      </c>
      <c r="AM89" s="1">
        <f t="shared" si="58"/>
        <v>612.6278587775065</v>
      </c>
      <c r="AN89" s="1">
        <f t="shared" si="37"/>
        <v>41743.155695507128</v>
      </c>
      <c r="AO89" s="1">
        <f t="shared" si="59"/>
        <v>17281.346646700156</v>
      </c>
      <c r="AP89" s="1">
        <f t="shared" si="73"/>
        <v>32276.314530239921</v>
      </c>
      <c r="AQ89" s="1">
        <f t="shared" si="74"/>
        <v>49557.661176940077</v>
      </c>
      <c r="AR89" s="1">
        <f t="shared" si="69"/>
        <v>7814.5054814329487</v>
      </c>
      <c r="AT89" s="1">
        <f t="shared" si="63"/>
        <v>774.84550893061464</v>
      </c>
      <c r="AU89" s="1">
        <f t="shared" si="64"/>
        <v>52796.32040207617</v>
      </c>
      <c r="AV89" s="1">
        <f t="shared" si="65"/>
        <v>-3238.6592251360926</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284.20207800000003</v>
      </c>
      <c r="Z90" s="1">
        <f t="shared" si="48"/>
        <v>35.652940400000006</v>
      </c>
      <c r="AA90" s="1">
        <f t="shared" si="72"/>
        <v>224.44762799999998</v>
      </c>
      <c r="AB90" s="1">
        <f t="shared" si="50"/>
        <v>2.6459000000000055</v>
      </c>
    </row>
  </sheetData>
  <pageMargins left="0.7" right="0.7" top="0.78740157499999996" bottom="0.78740157499999996"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AV90"/>
  <sheetViews>
    <sheetView workbookViewId="0">
      <selection activeCell="C42" sqref="C42"/>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3" width="11.42578125" style="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331.37</v>
      </c>
      <c r="AA2" s="1">
        <f>G2+$S$18*(J2-B2)+$S$20*(G2-D2)</f>
        <v>13.4</v>
      </c>
      <c r="AB2" s="1">
        <f>B2+$S$18*(G2-D2)+$S$20*(B2-J2)</f>
        <v>270.5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53.955000000000005</v>
      </c>
      <c r="AM2" s="1">
        <f>($AK$39+$AK$42*(X2-$X$2))*1.005</f>
        <v>237.88349999999997</v>
      </c>
      <c r="AN2" s="1">
        <f t="shared" ref="AN2:AN65" si="1">AM2*AC2</f>
        <v>-7723.7833798059091</v>
      </c>
      <c r="AO2" s="1">
        <f>$AL$2*AD2</f>
        <v>-2801.4848369339979</v>
      </c>
      <c r="AP2" s="1">
        <f>$AL$5*AE2</f>
        <v>-2598.5216809760677</v>
      </c>
      <c r="AQ2" s="1">
        <f>AO2+AP2</f>
        <v>-5400.0065179100657</v>
      </c>
      <c r="AR2" s="1">
        <f>AQ2-AN2</f>
        <v>2323.7768618958435</v>
      </c>
      <c r="AT2" s="1">
        <f>($AK$45+$AK$48*(X2-$X$2))*0.965</f>
        <v>296.255</v>
      </c>
      <c r="AU2" s="1">
        <f>AT2*AC2</f>
        <v>-9619.0338766009409</v>
      </c>
      <c r="AV2" s="1">
        <f>AQ2-AU2</f>
        <v>4219.0273586908752</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-10.815479799999999</v>
      </c>
      <c r="Z3" s="1">
        <f t="shared" ref="Z3:Z66" si="15">B3+$S$12*(G3-D3)+$S$14*(B3-J3)</f>
        <v>332.21653079999993</v>
      </c>
      <c r="AA3" s="1">
        <f t="shared" ref="AA3:AA66" si="16">G3+$S$18*(J3-B3)+$S$20*(G3-D3)</f>
        <v>19.016786000000003</v>
      </c>
      <c r="AB3" s="1">
        <f t="shared" ref="AB3:AB66" si="17">B3+$S$18*(G3-D3)+$S$20*(B3-J3)</f>
        <v>270.816756</v>
      </c>
      <c r="AC3" s="1">
        <f t="shared" ref="AC3:AC66" si="18">AJ3*((AG3-Q3)^2+(AH3-R3)^2)^0.5</f>
        <v>-29.058773915868585</v>
      </c>
      <c r="AD3" s="1">
        <f t="shared" ref="AD3:AD66" si="19">Y3-Q3</f>
        <v>-49.245006578130685</v>
      </c>
      <c r="AE3" s="1">
        <f t="shared" ref="AE3:AE66" si="20">AA3-Q3</f>
        <v>-19.412740778130683</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($AK$39+$AK$42*(X3-$X$2))*1.005</f>
        <v>235.89051141427385</v>
      </c>
      <c r="AN3" s="1">
        <f t="shared" si="1"/>
        <v>-6854.6890400860011</v>
      </c>
      <c r="AO3" s="1">
        <f t="shared" ref="AO3:AO66" si="27">$AL$2*AD3</f>
        <v>-2657.0143299230413</v>
      </c>
      <c r="AP3" s="1">
        <f t="shared" ref="AP3:AP66" si="28">$AL$5*AE3</f>
        <v>-2399.5312366216217</v>
      </c>
      <c r="AQ3" s="1">
        <f t="shared" ref="AQ3:AQ66" si="29">AO3+AP3</f>
        <v>-5056.5455665446625</v>
      </c>
      <c r="AR3" s="1">
        <f t="shared" ref="AR3:AR66" si="30">AQ3-AN3</f>
        <v>1798.1434735413386</v>
      </c>
      <c r="AT3" s="1">
        <f t="shared" ref="AT3:AT66" si="31">($AK$45+$AK$48*(X3-$X$2))*0.965</f>
        <v>293.70973040702427</v>
      </c>
      <c r="AU3" s="1">
        <f t="shared" ref="AU3:AU66" si="32">AT3*AC3</f>
        <v>-8534.8446527884316</v>
      </c>
      <c r="AV3" s="1">
        <f t="shared" ref="AV3:AV66" si="33">AQ3-AU3</f>
        <v>3478.2990862437691</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-4.1976870000000002</v>
      </c>
      <c r="Z4" s="1">
        <f t="shared" si="15"/>
        <v>333.021928</v>
      </c>
      <c r="AA4" s="1">
        <f t="shared" si="16"/>
        <v>24.55941</v>
      </c>
      <c r="AB4" s="1">
        <f t="shared" si="17"/>
        <v>271.11003999999997</v>
      </c>
      <c r="AC4" s="1">
        <f t="shared" si="18"/>
        <v>-25.918051859618991</v>
      </c>
      <c r="AD4" s="1">
        <f t="shared" si="19"/>
        <v>-45.618367043566714</v>
      </c>
      <c r="AE4" s="1">
        <f t="shared" si="20"/>
        <v>-16.861270043566712</v>
      </c>
      <c r="AF4" s="1">
        <f t="shared" si="21"/>
        <v>2.1744203491685039</v>
      </c>
      <c r="AG4" s="1">
        <f t="shared" si="22"/>
        <v>31.245094978499409</v>
      </c>
      <c r="AH4" s="1">
        <f t="shared" si="23"/>
        <v>-65.397942488835355</v>
      </c>
      <c r="AI4" s="1">
        <f t="shared" si="24"/>
        <v>-23.837006539863154</v>
      </c>
      <c r="AJ4" s="1">
        <f t="shared" si="25"/>
        <v>-1</v>
      </c>
      <c r="AK4" s="1" t="s">
        <v>31</v>
      </c>
      <c r="AL4" s="4">
        <f>'Federstärke 60 NR'!A4</f>
        <v>12.600000000000001</v>
      </c>
      <c r="AM4" s="1">
        <f t="shared" si="26"/>
        <v>234.13449982760713</v>
      </c>
      <c r="AN4" s="1">
        <f t="shared" si="1"/>
        <v>-6068.3101086578754</v>
      </c>
      <c r="AO4" s="1">
        <f t="shared" si="27"/>
        <v>-2461.3389938356422</v>
      </c>
      <c r="AP4" s="1">
        <f t="shared" si="28"/>
        <v>-2084.1541450051072</v>
      </c>
      <c r="AQ4" s="1">
        <f t="shared" si="29"/>
        <v>-4545.4931388407495</v>
      </c>
      <c r="AR4" s="1">
        <f t="shared" si="30"/>
        <v>1522.8169698171259</v>
      </c>
      <c r="AT4" s="1">
        <f t="shared" si="31"/>
        <v>291.46710697783516</v>
      </c>
      <c r="AU4" s="1">
        <f t="shared" si="32"/>
        <v>-7554.2595940246483</v>
      </c>
      <c r="AV4" s="1">
        <f t="shared" si="33"/>
        <v>3008.7664551838989</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2.3500557999999963</v>
      </c>
      <c r="Z5" s="1">
        <f t="shared" si="15"/>
        <v>333.75665940000005</v>
      </c>
      <c r="AA5" s="1">
        <f t="shared" si="16"/>
        <v>30.021478000000002</v>
      </c>
      <c r="AB5" s="1">
        <f t="shared" si="17"/>
        <v>271.35335400000008</v>
      </c>
      <c r="AC5" s="1">
        <f t="shared" si="18"/>
        <v>-22.252024705646676</v>
      </c>
      <c r="AD5" s="1">
        <f t="shared" si="19"/>
        <v>-41.519180848375839</v>
      </c>
      <c r="AE5" s="1">
        <f t="shared" si="20"/>
        <v>-13.84775864837583</v>
      </c>
      <c r="AF5" s="1">
        <f t="shared" si="21"/>
        <v>2.2056876155427214</v>
      </c>
      <c r="AG5" s="1">
        <f t="shared" si="22"/>
        <v>35.921744854378815</v>
      </c>
      <c r="AH5" s="1">
        <f t="shared" si="23"/>
        <v>-57.140630462914395</v>
      </c>
      <c r="AI5" s="1">
        <f t="shared" si="24"/>
        <v>-20.784368590001961</v>
      </c>
      <c r="AJ5" s="1">
        <f t="shared" si="25"/>
        <v>-1</v>
      </c>
      <c r="AK5" s="1">
        <v>5.5</v>
      </c>
      <c r="AL5" s="1">
        <f>9.81*AL4</f>
        <v>123.60600000000002</v>
      </c>
      <c r="AM5" s="1">
        <f t="shared" si="26"/>
        <v>232.6353136854398</v>
      </c>
      <c r="AN5" s="1">
        <f t="shared" si="1"/>
        <v>-5176.6067475342707</v>
      </c>
      <c r="AO5" s="1">
        <f t="shared" si="27"/>
        <v>-2240.1674026741184</v>
      </c>
      <c r="AP5" s="1">
        <f t="shared" si="28"/>
        <v>-1711.6660554911432</v>
      </c>
      <c r="AQ5" s="1">
        <f t="shared" si="29"/>
        <v>-3951.8334581652616</v>
      </c>
      <c r="AR5" s="1">
        <f t="shared" si="30"/>
        <v>1224.773289369009</v>
      </c>
      <c r="AT5" s="1">
        <f t="shared" si="31"/>
        <v>289.55247839983008</v>
      </c>
      <c r="AU5" s="1">
        <f t="shared" si="32"/>
        <v>-6443.1289029342443</v>
      </c>
      <c r="AV5" s="1">
        <f t="shared" si="33"/>
        <v>2491.2954447689826</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8.8150712000000002</v>
      </c>
      <c r="Z6" s="1">
        <f t="shared" si="15"/>
        <v>334.42625720000001</v>
      </c>
      <c r="AA6" s="1">
        <f t="shared" si="16"/>
        <v>35.393383999999998</v>
      </c>
      <c r="AB6" s="1">
        <f t="shared" si="17"/>
        <v>271.54919600000005</v>
      </c>
      <c r="AC6" s="1">
        <f t="shared" si="18"/>
        <v>-18.618285027900814</v>
      </c>
      <c r="AD6" s="1">
        <f t="shared" si="19"/>
        <v>-36.639363066555866</v>
      </c>
      <c r="AE6" s="1">
        <f t="shared" si="20"/>
        <v>-10.061050266555867</v>
      </c>
      <c r="AF6" s="1">
        <f t="shared" si="21"/>
        <v>2.2229689025566128</v>
      </c>
      <c r="AG6" s="1">
        <f t="shared" si="22"/>
        <v>39.482403168170165</v>
      </c>
      <c r="AH6" s="1">
        <f t="shared" si="23"/>
        <v>-48.272822906671252</v>
      </c>
      <c r="AI6" s="1">
        <f t="shared" si="24"/>
        <v>-17.634494093680988</v>
      </c>
      <c r="AJ6" s="1">
        <f t="shared" si="25"/>
        <v>-1</v>
      </c>
      <c r="AK6" s="1" t="s">
        <v>32</v>
      </c>
      <c r="AM6" s="1">
        <f t="shared" si="26"/>
        <v>231.386650651812</v>
      </c>
      <c r="AN6" s="1">
        <f t="shared" si="1"/>
        <v>-4308.022613486748</v>
      </c>
      <c r="AO6" s="1">
        <f t="shared" si="27"/>
        <v>-1976.876834256022</v>
      </c>
      <c r="AP6" s="1">
        <f t="shared" si="28"/>
        <v>-1243.6061792479047</v>
      </c>
      <c r="AQ6" s="1">
        <f t="shared" si="29"/>
        <v>-3220.4830135039265</v>
      </c>
      <c r="AR6" s="1">
        <f t="shared" si="30"/>
        <v>1087.5395999828215</v>
      </c>
      <c r="AT6" s="1">
        <f t="shared" si="31"/>
        <v>287.95779588427138</v>
      </c>
      <c r="AU6" s="1">
        <f t="shared" si="32"/>
        <v>-5361.2803197794483</v>
      </c>
      <c r="AV6" s="1">
        <f t="shared" si="33"/>
        <v>2140.7973062755218</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15.193059200000004</v>
      </c>
      <c r="Z7" s="1">
        <f t="shared" si="15"/>
        <v>335.00746659999999</v>
      </c>
      <c r="AA7" s="1">
        <f t="shared" si="16"/>
        <v>40.669592000000009</v>
      </c>
      <c r="AB7" s="1">
        <f t="shared" si="17"/>
        <v>271.67674599999998</v>
      </c>
      <c r="AC7" s="1">
        <f t="shared" si="18"/>
        <v>-14.628365850133152</v>
      </c>
      <c r="AD7" s="1">
        <f t="shared" si="19"/>
        <v>-31.164344383726675</v>
      </c>
      <c r="AE7" s="1">
        <f t="shared" si="20"/>
        <v>-5.6878115837266705</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230.41006245220089</v>
      </c>
      <c r="AN7" s="1">
        <f t="shared" si="1"/>
        <v>-3370.5226891028224</v>
      </c>
      <c r="AO7" s="1">
        <f t="shared" si="27"/>
        <v>-1681.4722012239729</v>
      </c>
      <c r="AP7" s="1">
        <f t="shared" si="28"/>
        <v>-703.04763861811898</v>
      </c>
      <c r="AQ7" s="1">
        <f t="shared" si="29"/>
        <v>-2384.5198398420916</v>
      </c>
      <c r="AR7" s="1">
        <f t="shared" si="30"/>
        <v>986.00284926073073</v>
      </c>
      <c r="AT7" s="1">
        <f t="shared" si="31"/>
        <v>286.71058339789204</v>
      </c>
      <c r="AU7" s="1">
        <f t="shared" si="32"/>
        <v>-4194.1073070494767</v>
      </c>
      <c r="AV7" s="1">
        <f t="shared" si="33"/>
        <v>1809.5874672073851</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21.475692399999996</v>
      </c>
      <c r="Z8" s="1">
        <f t="shared" si="15"/>
        <v>335.49919240000003</v>
      </c>
      <c r="AA8" s="1">
        <f t="shared" si="16"/>
        <v>45.844228000000001</v>
      </c>
      <c r="AB8" s="1">
        <f t="shared" si="17"/>
        <v>271.733092</v>
      </c>
      <c r="AC8" s="1">
        <f t="shared" si="18"/>
        <v>-10.687768791832351</v>
      </c>
      <c r="AD8" s="1">
        <f t="shared" si="19"/>
        <v>-24.97862889714678</v>
      </c>
      <c r="AE8" s="1">
        <f t="shared" si="20"/>
        <v>-0.61009329714677563</v>
      </c>
      <c r="AF8" s="1">
        <f t="shared" si="21"/>
        <v>2.2252489322424847</v>
      </c>
      <c r="AG8" s="1">
        <f t="shared" si="22"/>
        <v>43.82525795617336</v>
      </c>
      <c r="AH8" s="1">
        <f t="shared" si="23"/>
        <v>-29.518577877838183</v>
      </c>
      <c r="AI8" s="1">
        <f t="shared" si="24"/>
        <v>-10.359364251575251</v>
      </c>
      <c r="AJ8" s="1">
        <f t="shared" si="25"/>
        <v>-1</v>
      </c>
      <c r="AK8" s="1" t="s">
        <v>33</v>
      </c>
      <c r="AL8" s="4">
        <f>'Federstärke 60 NR'!A8</f>
        <v>750</v>
      </c>
      <c r="AM8" s="1">
        <f t="shared" si="26"/>
        <v>229.70457394640425</v>
      </c>
      <c r="AN8" s="1">
        <f t="shared" si="1"/>
        <v>-2455.0293767655257</v>
      </c>
      <c r="AO8" s="1">
        <f t="shared" si="27"/>
        <v>-1347.7219221455546</v>
      </c>
      <c r="AP8" s="1">
        <f t="shared" si="28"/>
        <v>-75.411192087124363</v>
      </c>
      <c r="AQ8" s="1">
        <f t="shared" si="29"/>
        <v>-1423.133114232679</v>
      </c>
      <c r="AR8" s="1">
        <f t="shared" si="30"/>
        <v>1031.8962625328468</v>
      </c>
      <c r="AT8" s="1">
        <f t="shared" si="31"/>
        <v>285.8095955774607</v>
      </c>
      <c r="AU8" s="1">
        <f t="shared" si="32"/>
        <v>-3054.66687601901</v>
      </c>
      <c r="AV8" s="1">
        <f t="shared" si="33"/>
        <v>1631.5337617863311</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27.667948200000001</v>
      </c>
      <c r="Z9" s="1">
        <f t="shared" si="15"/>
        <v>335.88515719999998</v>
      </c>
      <c r="AA9" s="1">
        <f t="shared" si="16"/>
        <v>50.920434</v>
      </c>
      <c r="AB9" s="1">
        <f t="shared" si="17"/>
        <v>271.70255600000002</v>
      </c>
      <c r="AC9" s="1">
        <f t="shared" si="18"/>
        <v>-6.6492678391533468</v>
      </c>
      <c r="AD9" s="1">
        <f t="shared" si="19"/>
        <v>-18.119642675395408</v>
      </c>
      <c r="AE9" s="1">
        <f t="shared" si="20"/>
        <v>5.1328431246045909</v>
      </c>
      <c r="AF9" s="1">
        <f t="shared" si="21"/>
        <v>2.2083156970003595</v>
      </c>
      <c r="AG9" s="1">
        <f t="shared" si="22"/>
        <v>44.40380767254365</v>
      </c>
      <c r="AH9" s="1">
        <f t="shared" si="23"/>
        <v>-19.867099766588801</v>
      </c>
      <c r="AI9" s="1">
        <f t="shared" si="24"/>
        <v>-6.5036840978251966</v>
      </c>
      <c r="AJ9" s="1">
        <f t="shared" si="25"/>
        <v>-1</v>
      </c>
      <c r="AK9" s="1">
        <f>AK5+AK7</f>
        <v>11.7</v>
      </c>
      <c r="AL9" s="1" t="s">
        <v>44</v>
      </c>
      <c r="AM9" s="1">
        <f t="shared" si="26"/>
        <v>229.27492019052676</v>
      </c>
      <c r="AN9" s="1">
        <f t="shared" si="1"/>
        <v>-1524.5103531473198</v>
      </c>
      <c r="AO9" s="1">
        <f t="shared" si="27"/>
        <v>-977.64532055095935</v>
      </c>
      <c r="AP9" s="1">
        <f t="shared" si="28"/>
        <v>634.45020725987513</v>
      </c>
      <c r="AQ9" s="1">
        <f t="shared" si="29"/>
        <v>-343.19511329108423</v>
      </c>
      <c r="AR9" s="1">
        <f t="shared" si="30"/>
        <v>1181.3152398562356</v>
      </c>
      <c r="AT9" s="1">
        <f t="shared" si="31"/>
        <v>285.26087961984047</v>
      </c>
      <c r="AU9" s="1">
        <f t="shared" si="32"/>
        <v>-1896.7759926247995</v>
      </c>
      <c r="AV9" s="1">
        <f t="shared" si="33"/>
        <v>1553.5808793337153</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33.772526600000006</v>
      </c>
      <c r="Z10" s="1">
        <f t="shared" si="15"/>
        <v>336.14310620000003</v>
      </c>
      <c r="AA10" s="1">
        <f t="shared" si="16"/>
        <v>55.899674000000005</v>
      </c>
      <c r="AB10" s="1">
        <f t="shared" si="17"/>
        <v>271.56531800000005</v>
      </c>
      <c r="AC10" s="1">
        <f t="shared" si="18"/>
        <v>-2.3403882200844572</v>
      </c>
      <c r="AD10" s="1">
        <f t="shared" si="19"/>
        <v>-10.992499681306057</v>
      </c>
      <c r="AE10" s="1">
        <f t="shared" si="20"/>
        <v>11.134647718693941</v>
      </c>
      <c r="AF10" s="1">
        <f t="shared" si="21"/>
        <v>2.1853200307376732</v>
      </c>
      <c r="AG10" s="1">
        <f t="shared" si="22"/>
        <v>44.366763056821341</v>
      </c>
      <c r="AH10" s="1">
        <f t="shared" si="23"/>
        <v>-10.286072014015978</v>
      </c>
      <c r="AI10" s="1">
        <f t="shared" si="24"/>
        <v>-2.3062531137611773</v>
      </c>
      <c r="AJ10" s="1">
        <f t="shared" si="25"/>
        <v>-1</v>
      </c>
      <c r="AK10" s="1">
        <v>12</v>
      </c>
      <c r="AL10" s="4">
        <f>'Federstärke 60 NR'!A10</f>
        <v>19</v>
      </c>
      <c r="AM10" s="1">
        <f t="shared" si="26"/>
        <v>229.14850823945136</v>
      </c>
      <c r="AN10" s="1">
        <f t="shared" si="1"/>
        <v>-536.2964693335382</v>
      </c>
      <c r="AO10" s="1">
        <f t="shared" si="27"/>
        <v>-593.10032030486843</v>
      </c>
      <c r="AP10" s="1">
        <f t="shared" si="28"/>
        <v>1376.3092659168835</v>
      </c>
      <c r="AQ10" s="1">
        <f t="shared" si="29"/>
        <v>783.2089456120151</v>
      </c>
      <c r="AR10" s="1">
        <f t="shared" si="30"/>
        <v>1319.5054149455532</v>
      </c>
      <c r="AT10" s="1">
        <f t="shared" si="31"/>
        <v>285.09943740307847</v>
      </c>
      <c r="AU10" s="1">
        <f t="shared" si="32"/>
        <v>-667.24336485087099</v>
      </c>
      <c r="AV10" s="1">
        <f t="shared" si="33"/>
        <v>1450.4523104628861</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39.778772799999992</v>
      </c>
      <c r="Z11" s="1">
        <f t="shared" si="15"/>
        <v>336.28784899999994</v>
      </c>
      <c r="AA11" s="1">
        <f t="shared" si="16"/>
        <v>60.776200000000003</v>
      </c>
      <c r="AB11" s="1">
        <f t="shared" si="17"/>
        <v>271.33255399999996</v>
      </c>
      <c r="AC11" s="1">
        <f t="shared" si="18"/>
        <v>1.9285283991998563</v>
      </c>
      <c r="AD11" s="1">
        <f t="shared" si="19"/>
        <v>-3.3000391825449853</v>
      </c>
      <c r="AE11" s="1">
        <f t="shared" si="20"/>
        <v>17.697388017455026</v>
      </c>
      <c r="AF11" s="1">
        <f t="shared" si="21"/>
        <v>2.151557820575873</v>
      </c>
      <c r="AG11" s="1">
        <f t="shared" si="22"/>
        <v>43.334347050180966</v>
      </c>
      <c r="AH11" s="1">
        <f t="shared" si="23"/>
        <v>-0.83133951505912407</v>
      </c>
      <c r="AI11" s="1">
        <f t="shared" si="24"/>
        <v>1.9115238988117911</v>
      </c>
      <c r="AJ11" s="1">
        <f t="shared" si="25"/>
        <v>1</v>
      </c>
      <c r="AK11" s="1" t="s">
        <v>34</v>
      </c>
      <c r="AM11" s="1">
        <f t="shared" si="26"/>
        <v>229.30000561966298</v>
      </c>
      <c r="AN11" s="1">
        <f t="shared" si="1"/>
        <v>442.21157277420673</v>
      </c>
      <c r="AO11" s="1">
        <f t="shared" si="27"/>
        <v>-178.05361409421471</v>
      </c>
      <c r="AP11" s="1">
        <f t="shared" si="28"/>
        <v>2187.5033432855462</v>
      </c>
      <c r="AQ11" s="1">
        <f t="shared" si="29"/>
        <v>2009.4497291913315</v>
      </c>
      <c r="AR11" s="1">
        <f t="shared" si="30"/>
        <v>1567.2381564171246</v>
      </c>
      <c r="AS11" s="1" t="s">
        <v>137</v>
      </c>
      <c r="AT11" s="1">
        <f t="shared" si="31"/>
        <v>285.29291652184003</v>
      </c>
      <c r="AU11" s="1">
        <f t="shared" si="32"/>
        <v>550.1954916029224</v>
      </c>
      <c r="AV11" s="1">
        <f t="shared" si="33"/>
        <v>1459.2542375884091</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s="1">
        <f>-17.5/50</f>
        <v>-0.35</v>
      </c>
      <c r="T12" s="1">
        <f t="shared" si="12"/>
        <v>-118.5812</v>
      </c>
      <c r="U12" s="1">
        <f t="shared" si="13"/>
        <v>23.697000000000006</v>
      </c>
      <c r="X12" s="1">
        <f t="shared" si="0"/>
        <v>76.245517969517394</v>
      </c>
      <c r="Y12" s="1">
        <f t="shared" si="14"/>
        <v>45.692086800000013</v>
      </c>
      <c r="Z12" s="1">
        <f t="shared" si="15"/>
        <v>336.28787599999998</v>
      </c>
      <c r="AA12" s="1">
        <f t="shared" si="16"/>
        <v>65.552940000000007</v>
      </c>
      <c r="AB12" s="1">
        <f t="shared" si="17"/>
        <v>270.97762399999999</v>
      </c>
      <c r="AC12" s="1">
        <f t="shared" si="18"/>
        <v>6.156693796893312</v>
      </c>
      <c r="AD12" s="1">
        <f t="shared" si="19"/>
        <v>4.6472796424572351</v>
      </c>
      <c r="AE12" s="1">
        <f t="shared" si="20"/>
        <v>24.508132842457229</v>
      </c>
      <c r="AF12" s="1">
        <f t="shared" si="21"/>
        <v>2.1108697615050205</v>
      </c>
      <c r="AG12" s="1">
        <f t="shared" si="22"/>
        <v>41.631281854517255</v>
      </c>
      <c r="AH12" s="1">
        <f t="shared" si="23"/>
        <v>8.3657529221890545</v>
      </c>
      <c r="AI12" s="1">
        <f t="shared" si="24"/>
        <v>6.1286969201057158</v>
      </c>
      <c r="AJ12" s="1">
        <f t="shared" si="25"/>
        <v>1</v>
      </c>
      <c r="AK12" s="1" t="s">
        <v>37</v>
      </c>
      <c r="AM12" s="1">
        <f t="shared" si="26"/>
        <v>229.76902985057157</v>
      </c>
      <c r="AN12" s="1">
        <f t="shared" si="1"/>
        <v>1414.6175607992081</v>
      </c>
      <c r="AO12" s="1">
        <f t="shared" si="27"/>
        <v>250.74397310878015</v>
      </c>
      <c r="AP12" s="1">
        <f t="shared" si="28"/>
        <v>3029.3522681247687</v>
      </c>
      <c r="AQ12" s="1">
        <f t="shared" si="29"/>
        <v>3280.0962412335489</v>
      </c>
      <c r="AR12" s="1">
        <f t="shared" si="30"/>
        <v>1865.4786804343407</v>
      </c>
      <c r="AT12" s="1">
        <f t="shared" si="31"/>
        <v>285.891912984665</v>
      </c>
      <c r="AU12" s="1">
        <f t="shared" si="32"/>
        <v>1760.1489672546495</v>
      </c>
      <c r="AV12" s="1">
        <f t="shared" si="33"/>
        <v>1519.9472739788994</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51.5273234</v>
      </c>
      <c r="Z13" s="1">
        <f t="shared" si="15"/>
        <v>336.16239680000001</v>
      </c>
      <c r="AA13" s="1">
        <f t="shared" si="16"/>
        <v>70.244786000000005</v>
      </c>
      <c r="AB13" s="1">
        <f t="shared" si="17"/>
        <v>270.51363199999997</v>
      </c>
      <c r="AC13" s="1">
        <f t="shared" si="18"/>
        <v>10.457157226361314</v>
      </c>
      <c r="AD13" s="1">
        <f t="shared" si="19"/>
        <v>12.81039673798238</v>
      </c>
      <c r="AE13" s="1">
        <f t="shared" si="20"/>
        <v>31.527859337982385</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230.50643953916207</v>
      </c>
      <c r="AN13" s="1">
        <f t="shared" si="1"/>
        <v>2410.4420799497661</v>
      </c>
      <c r="AO13" s="1">
        <f t="shared" si="27"/>
        <v>691.18495599783944</v>
      </c>
      <c r="AP13" s="1">
        <f t="shared" si="28"/>
        <v>3897.0325813306513</v>
      </c>
      <c r="AQ13" s="1">
        <f t="shared" si="29"/>
        <v>4588.2175373284908</v>
      </c>
      <c r="AR13" s="1">
        <f t="shared" si="30"/>
        <v>2177.7754573787247</v>
      </c>
      <c r="AT13" s="1">
        <f t="shared" si="31"/>
        <v>286.83366772996436</v>
      </c>
      <c r="AU13" s="1">
        <f t="shared" si="32"/>
        <v>2999.464761266117</v>
      </c>
      <c r="AV13" s="1">
        <f t="shared" si="33"/>
        <v>1588.7527760623739</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s="1">
        <f>-331.37/50</f>
        <v>-6.6273999999999997</v>
      </c>
      <c r="T14" s="1">
        <f t="shared" si="12"/>
        <v>-117.8176</v>
      </c>
      <c r="U14" s="1">
        <f t="shared" si="13"/>
        <v>29.216200000000001</v>
      </c>
      <c r="X14" s="1">
        <f t="shared" si="0"/>
        <v>76.682230094070675</v>
      </c>
      <c r="Y14" s="1">
        <f t="shared" si="14"/>
        <v>57.272650400000003</v>
      </c>
      <c r="Z14" s="1">
        <f t="shared" si="15"/>
        <v>335.88847920000001</v>
      </c>
      <c r="AA14" s="1">
        <f t="shared" si="16"/>
        <v>74.841704000000007</v>
      </c>
      <c r="AB14" s="1">
        <f t="shared" si="17"/>
        <v>269.92315200000002</v>
      </c>
      <c r="AC14" s="1">
        <f t="shared" si="18"/>
        <v>14.7463117178325</v>
      </c>
      <c r="AD14" s="1">
        <f t="shared" si="19"/>
        <v>21.13435143854224</v>
      </c>
      <c r="AE14" s="1">
        <f t="shared" si="20"/>
        <v>38.703405038542243</v>
      </c>
      <c r="AF14" s="1">
        <f t="shared" si="21"/>
        <v>2.0126064270459851</v>
      </c>
      <c r="AG14" s="1">
        <f t="shared" si="22"/>
        <v>36.473638952770102</v>
      </c>
      <c r="AH14" s="1">
        <f t="shared" si="23"/>
        <v>25.706616912517212</v>
      </c>
      <c r="AI14" s="1">
        <f t="shared" si="24"/>
        <v>14.742498308282444</v>
      </c>
      <c r="AJ14" s="1">
        <f t="shared" si="25"/>
        <v>1</v>
      </c>
      <c r="AK14" s="1">
        <f>(AL16+AL14*AK16)</f>
        <v>307</v>
      </c>
      <c r="AL14" s="4">
        <f>'Federstärke 60 NR'!I31</f>
        <v>45</v>
      </c>
      <c r="AM14" s="1">
        <f t="shared" si="26"/>
        <v>231.55094633238633</v>
      </c>
      <c r="AN14" s="1">
        <f t="shared" si="1"/>
        <v>3414.522433176473</v>
      </c>
      <c r="AO14" s="1">
        <f t="shared" si="27"/>
        <v>1140.3039318665467</v>
      </c>
      <c r="AP14" s="1">
        <f t="shared" si="28"/>
        <v>4783.9730831940533</v>
      </c>
      <c r="AQ14" s="1">
        <f t="shared" si="29"/>
        <v>5924.2770150606002</v>
      </c>
      <c r="AR14" s="1">
        <f t="shared" si="30"/>
        <v>2509.7545818841272</v>
      </c>
      <c r="AT14" s="1">
        <f t="shared" si="31"/>
        <v>288.16761986571214</v>
      </c>
      <c r="AU14" s="1">
        <f t="shared" si="32"/>
        <v>4249.4095495256524</v>
      </c>
      <c r="AV14" s="1">
        <f t="shared" si="33"/>
        <v>1674.8674655349478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62.933717800000004</v>
      </c>
      <c r="Z15" s="1">
        <f t="shared" si="15"/>
        <v>335.46875060000002</v>
      </c>
      <c r="AA15" s="1">
        <f t="shared" si="16"/>
        <v>79.349962000000005</v>
      </c>
      <c r="AB15" s="1">
        <f t="shared" si="17"/>
        <v>269.20759400000003</v>
      </c>
      <c r="AC15" s="1">
        <f t="shared" si="18"/>
        <v>18.882981912282986</v>
      </c>
      <c r="AD15" s="1">
        <f t="shared" si="19"/>
        <v>29.603511631532321</v>
      </c>
      <c r="AE15" s="1">
        <f t="shared" si="20"/>
        <v>46.019755831532322</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232.89041799328007</v>
      </c>
      <c r="AN15" s="1">
        <f t="shared" si="1"/>
        <v>4397.6655505111312</v>
      </c>
      <c r="AO15" s="1">
        <f t="shared" si="27"/>
        <v>1597.2574700793266</v>
      </c>
      <c r="AP15" s="1">
        <f t="shared" si="28"/>
        <v>5688.3179393123855</v>
      </c>
      <c r="AQ15" s="1">
        <f t="shared" si="29"/>
        <v>7285.5754093917121</v>
      </c>
      <c r="AR15" s="1">
        <f t="shared" si="30"/>
        <v>2887.9098588805809</v>
      </c>
      <c r="AT15" s="1">
        <f t="shared" si="31"/>
        <v>289.87827516677271</v>
      </c>
      <c r="AU15" s="1">
        <f t="shared" si="32"/>
        <v>5473.7662267379592</v>
      </c>
      <c r="AV15" s="1">
        <f t="shared" si="33"/>
        <v>1811.8091826537529</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68.527780399999997</v>
      </c>
      <c r="Z16" s="1">
        <f t="shared" si="15"/>
        <v>334.90191099999998</v>
      </c>
      <c r="AA16" s="1">
        <f t="shared" si="16"/>
        <v>83.784380000000013</v>
      </c>
      <c r="AB16" s="1">
        <f t="shared" si="17"/>
        <v>268.36442200000005</v>
      </c>
      <c r="AC16" s="1">
        <f t="shared" si="18"/>
        <v>22.956688615896635</v>
      </c>
      <c r="AD16" s="1">
        <f t="shared" si="19"/>
        <v>37.973316461805076</v>
      </c>
      <c r="AE16" s="1">
        <f t="shared" si="20"/>
        <v>53.229916061805092</v>
      </c>
      <c r="AF16" s="1">
        <f t="shared" si="21"/>
        <v>1.8965219402512459</v>
      </c>
      <c r="AG16" s="1">
        <f t="shared" si="22"/>
        <v>29.496165899673841</v>
      </c>
      <c r="AH16" s="1">
        <f t="shared" si="23"/>
        <v>41.296238543786572</v>
      </c>
      <c r="AI16" s="1">
        <f t="shared" si="24"/>
        <v>22.932281994361148</v>
      </c>
      <c r="AJ16" s="1">
        <f t="shared" si="25"/>
        <v>1</v>
      </c>
      <c r="AK16" s="1">
        <f>'Federstärke 60 NR'!$H$31</f>
        <v>5.4</v>
      </c>
      <c r="AL16" s="1">
        <f>'Federstärke 60 NR'!G31</f>
        <v>64</v>
      </c>
      <c r="AM16" s="1">
        <f t="shared" si="26"/>
        <v>234.51311015997391</v>
      </c>
      <c r="AN16" s="1">
        <f t="shared" si="1"/>
        <v>5383.6444462879863</v>
      </c>
      <c r="AO16" s="1">
        <f t="shared" si="27"/>
        <v>2048.8502896966929</v>
      </c>
      <c r="AP16" s="1">
        <f t="shared" si="28"/>
        <v>6579.5370047354818</v>
      </c>
      <c r="AQ16" s="1">
        <f t="shared" si="29"/>
        <v>8628.3872944321738</v>
      </c>
      <c r="AR16" s="1">
        <f t="shared" si="30"/>
        <v>3244.7428481441875</v>
      </c>
      <c r="AT16" s="1">
        <f t="shared" si="31"/>
        <v>291.95063476793962</v>
      </c>
      <c r="AU16" s="1">
        <f t="shared" si="32"/>
        <v>6702.2198135809558</v>
      </c>
      <c r="AV16" s="1">
        <f t="shared" si="33"/>
        <v>1926.167480851218</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74.047233399999982</v>
      </c>
      <c r="Z17" s="1">
        <f t="shared" si="15"/>
        <v>334.19388779999997</v>
      </c>
      <c r="AA17" s="1">
        <f t="shared" si="16"/>
        <v>88.140405999999984</v>
      </c>
      <c r="AB17" s="1">
        <f t="shared" si="17"/>
        <v>267.39958200000001</v>
      </c>
      <c r="AC17" s="1">
        <f t="shared" si="18"/>
        <v>26.95109187200061</v>
      </c>
      <c r="AD17" s="1">
        <f t="shared" si="19"/>
        <v>46.430896980159972</v>
      </c>
      <c r="AE17" s="1">
        <f t="shared" si="20"/>
        <v>60.524069580159974</v>
      </c>
      <c r="AF17" s="1">
        <f t="shared" si="21"/>
        <v>1.8335914379116656</v>
      </c>
      <c r="AG17" s="1">
        <f t="shared" si="22"/>
        <v>25.490003170219822</v>
      </c>
      <c r="AH17" s="1">
        <f t="shared" si="23"/>
        <v>48.369019076241671</v>
      </c>
      <c r="AI17" s="1">
        <f t="shared" si="24"/>
        <v>26.867081345106637</v>
      </c>
      <c r="AJ17" s="1">
        <f t="shared" si="25"/>
        <v>1</v>
      </c>
      <c r="AL17" s="1" t="s">
        <v>46</v>
      </c>
      <c r="AM17" s="1">
        <f t="shared" si="26"/>
        <v>236.40613138881662</v>
      </c>
      <c r="AN17" s="1">
        <f t="shared" si="1"/>
        <v>6371.4033661642443</v>
      </c>
      <c r="AO17" s="1">
        <f t="shared" si="27"/>
        <v>2505.1790465645313</v>
      </c>
      <c r="AP17" s="1">
        <f t="shared" si="28"/>
        <v>7481.1381445252555</v>
      </c>
      <c r="AQ17" s="1">
        <f t="shared" si="29"/>
        <v>9986.3171910897872</v>
      </c>
      <c r="AR17" s="1">
        <f t="shared" si="30"/>
        <v>3614.9138249255429</v>
      </c>
      <c r="AT17" s="1">
        <f t="shared" si="31"/>
        <v>294.36823485212449</v>
      </c>
      <c r="AU17" s="1">
        <f t="shared" si="32"/>
        <v>7933.5453416982591</v>
      </c>
      <c r="AV17" s="1">
        <f t="shared" si="33"/>
        <v>2052.7718493915281</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79.497776800000011</v>
      </c>
      <c r="Z18" s="1">
        <f t="shared" si="15"/>
        <v>333.33142619999995</v>
      </c>
      <c r="AA18" s="1">
        <f t="shared" si="16"/>
        <v>92.422504000000018</v>
      </c>
      <c r="AB18" s="1">
        <f t="shared" si="17"/>
        <v>266.302254</v>
      </c>
      <c r="AC18" s="1">
        <f t="shared" si="18"/>
        <v>30.760732670203716</v>
      </c>
      <c r="AD18" s="1">
        <f t="shared" si="19"/>
        <v>54.718524968494101</v>
      </c>
      <c r="AE18" s="1">
        <f t="shared" si="20"/>
        <v>67.643252168494115</v>
      </c>
      <c r="AF18" s="1">
        <f t="shared" si="21"/>
        <v>1.7700917453360698</v>
      </c>
      <c r="AG18" s="1">
        <f t="shared" si="22"/>
        <v>21.380230282836834</v>
      </c>
      <c r="AH18" s="1">
        <f t="shared" si="23"/>
        <v>54.959243854068127</v>
      </c>
      <c r="AI18" s="1">
        <f t="shared" si="24"/>
        <v>30.572362141637363</v>
      </c>
      <c r="AJ18" s="1">
        <f t="shared" si="25"/>
        <v>1</v>
      </c>
      <c r="AK18" s="1" t="s">
        <v>47</v>
      </c>
      <c r="AL18" s="4" t="str">
        <f>'Federstärke 60 NR'!A22</f>
        <v>Feder</v>
      </c>
      <c r="AM18" s="1">
        <f t="shared" si="26"/>
        <v>238.58213515303197</v>
      </c>
      <c r="AN18" s="1">
        <f t="shared" si="1"/>
        <v>7338.9612793288288</v>
      </c>
      <c r="AO18" s="1">
        <f t="shared" si="27"/>
        <v>2952.3380146750997</v>
      </c>
      <c r="AP18" s="1">
        <f t="shared" si="28"/>
        <v>8361.1118275388853</v>
      </c>
      <c r="AQ18" s="1">
        <f t="shared" si="29"/>
        <v>11313.449842213984</v>
      </c>
      <c r="AR18" s="1">
        <f t="shared" si="30"/>
        <v>3974.4885628851553</v>
      </c>
      <c r="AT18" s="1">
        <f t="shared" si="31"/>
        <v>297.14723532153261</v>
      </c>
      <c r="AU18" s="1">
        <f t="shared" si="32"/>
        <v>9140.4666694157786</v>
      </c>
      <c r="AV18" s="1">
        <f t="shared" si="33"/>
        <v>2172.9831727982055</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84.883360599999989</v>
      </c>
      <c r="Z19" s="1">
        <f t="shared" si="15"/>
        <v>332.33440839999997</v>
      </c>
      <c r="AA19" s="1">
        <f t="shared" si="16"/>
        <v>96.636478000000011</v>
      </c>
      <c r="AB19" s="1">
        <f t="shared" si="17"/>
        <v>265.08866800000004</v>
      </c>
      <c r="AC19" s="1">
        <f t="shared" si="18"/>
        <v>34.513402433450523</v>
      </c>
      <c r="AD19" s="1">
        <f t="shared" si="19"/>
        <v>62.963844095173144</v>
      </c>
      <c r="AE19" s="1">
        <f t="shared" si="20"/>
        <v>74.716961495173166</v>
      </c>
      <c r="AF19" s="1">
        <f t="shared" si="21"/>
        <v>1.7047043281169609</v>
      </c>
      <c r="AG19" s="1">
        <f t="shared" si="22"/>
        <v>17.057900676788421</v>
      </c>
      <c r="AH19" s="1">
        <f t="shared" si="23"/>
        <v>61.05767929285274</v>
      </c>
      <c r="AI19" s="1">
        <f t="shared" si="24"/>
        <v>34.169279171119115</v>
      </c>
      <c r="AJ19" s="1">
        <f t="shared" si="25"/>
        <v>1</v>
      </c>
      <c r="AK19" s="1" t="s">
        <v>35</v>
      </c>
      <c r="AM19" s="1">
        <f t="shared" si="26"/>
        <v>241.00314115787162</v>
      </c>
      <c r="AN19" s="1">
        <f t="shared" si="1"/>
        <v>8317.8383985073069</v>
      </c>
      <c r="AO19" s="1">
        <f t="shared" si="27"/>
        <v>3397.2142081550674</v>
      </c>
      <c r="AP19" s="1">
        <f t="shared" si="28"/>
        <v>9235.4647425723761</v>
      </c>
      <c r="AQ19" s="1">
        <f t="shared" si="29"/>
        <v>12632.678950727444</v>
      </c>
      <c r="AR19" s="1">
        <f t="shared" si="30"/>
        <v>4314.8405522201374</v>
      </c>
      <c r="AT19" s="1">
        <f t="shared" si="31"/>
        <v>300.23913108684883</v>
      </c>
      <c r="AU19" s="1">
        <f t="shared" si="32"/>
        <v>10362.273957469919</v>
      </c>
      <c r="AV19" s="1">
        <f t="shared" si="33"/>
        <v>2270.4049932575253</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-(645.5-(AL8/2))/50</f>
        <v>-5.41</v>
      </c>
      <c r="T20" s="1">
        <f t="shared" si="12"/>
        <v>-115.9816</v>
      </c>
      <c r="U20" s="1">
        <f t="shared" si="13"/>
        <v>44.497199999999999</v>
      </c>
      <c r="X20" s="1">
        <f t="shared" si="0"/>
        <v>79.657106314502784</v>
      </c>
      <c r="Y20" s="1">
        <f t="shared" si="14"/>
        <v>90.202407399999998</v>
      </c>
      <c r="Z20" s="1">
        <f t="shared" si="15"/>
        <v>331.18560219999995</v>
      </c>
      <c r="AA20" s="1">
        <f t="shared" si="16"/>
        <v>100.780114</v>
      </c>
      <c r="AB20" s="1">
        <f t="shared" si="17"/>
        <v>263.74586199999999</v>
      </c>
      <c r="AC20" s="1">
        <f t="shared" si="18"/>
        <v>38.096236049189962</v>
      </c>
      <c r="AD20" s="1">
        <f t="shared" si="19"/>
        <v>71.085177587426202</v>
      </c>
      <c r="AE20" s="1">
        <f t="shared" si="20"/>
        <v>81.662884187426201</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243.68933377461545</v>
      </c>
      <c r="AN20" s="1">
        <f t="shared" si="1"/>
        <v>9283.64638214759</v>
      </c>
      <c r="AO20" s="1">
        <f t="shared" si="27"/>
        <v>3835.4007567295812</v>
      </c>
      <c r="AP20" s="1">
        <f t="shared" si="28"/>
        <v>10094.022462871006</v>
      </c>
      <c r="AQ20" s="1">
        <f t="shared" si="29"/>
        <v>13929.423219600587</v>
      </c>
      <c r="AR20" s="1">
        <f t="shared" si="30"/>
        <v>4645.7768374529969</v>
      </c>
      <c r="AT20" s="1">
        <f t="shared" si="31"/>
        <v>303.66969985038389</v>
      </c>
      <c r="AU20" s="1">
        <f t="shared" si="32"/>
        <v>11568.67256648689</v>
      </c>
      <c r="AV20" s="1">
        <f t="shared" si="33"/>
        <v>2360.7506531136969</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95.459217199999983</v>
      </c>
      <c r="Z21" s="1">
        <f t="shared" si="15"/>
        <v>329.89826239999996</v>
      </c>
      <c r="AA21" s="1">
        <f t="shared" si="16"/>
        <v>104.858948</v>
      </c>
      <c r="AB21" s="1">
        <f t="shared" si="17"/>
        <v>262.28465599999998</v>
      </c>
      <c r="AC21" s="1">
        <f t="shared" si="18"/>
        <v>41.344042347069497</v>
      </c>
      <c r="AD21" s="1">
        <f t="shared" si="19"/>
        <v>79.050826942381775</v>
      </c>
      <c r="AE21" s="1">
        <f t="shared" si="20"/>
        <v>88.45055774238179</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246.61395730737735</v>
      </c>
      <c r="AN21" s="1">
        <f t="shared" si="1"/>
        <v>10196.017894294599</v>
      </c>
      <c r="AO21" s="1">
        <f t="shared" si="27"/>
        <v>4265.1873676762089</v>
      </c>
      <c r="AP21" s="1">
        <f t="shared" si="28"/>
        <v>10933.019640304845</v>
      </c>
      <c r="AQ21" s="1">
        <f t="shared" si="29"/>
        <v>15198.207007981055</v>
      </c>
      <c r="AR21" s="1">
        <f t="shared" si="30"/>
        <v>5002.189113686456</v>
      </c>
      <c r="AT21" s="1">
        <f t="shared" si="31"/>
        <v>307.40477159246711</v>
      </c>
      <c r="AU21" s="1">
        <f t="shared" si="32"/>
        <v>12709.355894410186</v>
      </c>
      <c r="AV21" s="1">
        <f t="shared" si="33"/>
        <v>2488.8511135708686</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100.66141739999999</v>
      </c>
      <c r="Z22" s="1">
        <f t="shared" si="15"/>
        <v>328.47473899999994</v>
      </c>
      <c r="AA22" s="1">
        <f t="shared" si="16"/>
        <v>108.87939</v>
      </c>
      <c r="AB22" s="1">
        <f t="shared" si="17"/>
        <v>260.70678199999998</v>
      </c>
      <c r="AC22" s="1">
        <f t="shared" si="18"/>
        <v>44.552480446388628</v>
      </c>
      <c r="AD22" s="1">
        <f t="shared" si="19"/>
        <v>86.808107400341427</v>
      </c>
      <c r="AE22" s="1">
        <f t="shared" si="20"/>
        <v>95.026080000341437</v>
      </c>
      <c r="AF22" s="1">
        <f t="shared" si="21"/>
        <v>1.5081860629728174</v>
      </c>
      <c r="AG22" s="1">
        <f t="shared" si="22"/>
        <v>3.8633407621896225</v>
      </c>
      <c r="AH22" s="1">
        <f t="shared" si="23"/>
        <v>76.596445415790399</v>
      </c>
      <c r="AI22" s="1">
        <f t="shared" si="24"/>
        <v>43.418015023262697</v>
      </c>
      <c r="AJ22" s="1">
        <f t="shared" si="25"/>
        <v>1</v>
      </c>
      <c r="AK22" s="1">
        <v>2.7</v>
      </c>
      <c r="AM22" s="1">
        <f t="shared" si="26"/>
        <v>249.75888656759255</v>
      </c>
      <c r="AN22" s="1">
        <f t="shared" si="1"/>
        <v>11127.377910114463</v>
      </c>
      <c r="AO22" s="1">
        <f t="shared" si="27"/>
        <v>4683.7314347854226</v>
      </c>
      <c r="AP22" s="1">
        <f t="shared" si="28"/>
        <v>11745.793644522206</v>
      </c>
      <c r="AQ22" s="1">
        <f t="shared" si="29"/>
        <v>16429.525079307627</v>
      </c>
      <c r="AR22" s="1">
        <f t="shared" si="30"/>
        <v>5302.1471691931638</v>
      </c>
      <c r="AT22" s="1">
        <f t="shared" si="31"/>
        <v>311.42119841769596</v>
      </c>
      <c r="AU22" s="1">
        <f t="shared" si="32"/>
        <v>13874.586853095312</v>
      </c>
      <c r="AV22" s="1">
        <f t="shared" si="33"/>
        <v>2554.9382262123145</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105.80175319999998</v>
      </c>
      <c r="Z23" s="1">
        <f t="shared" si="15"/>
        <v>326.91733200000004</v>
      </c>
      <c r="AA23" s="1">
        <f t="shared" si="16"/>
        <v>112.83662000000001</v>
      </c>
      <c r="AB23" s="1">
        <f t="shared" si="17"/>
        <v>259.01577600000002</v>
      </c>
      <c r="AC23" s="1">
        <f t="shared" si="18"/>
        <v>47.647197533175252</v>
      </c>
      <c r="AD23" s="1">
        <f t="shared" si="19"/>
        <v>94.504619468732187</v>
      </c>
      <c r="AE23" s="1">
        <f t="shared" si="20"/>
        <v>101.53948626873222</v>
      </c>
      <c r="AF23" s="1">
        <f t="shared" si="21"/>
        <v>1.4426383680132306</v>
      </c>
      <c r="AG23" s="1">
        <f t="shared" si="22"/>
        <v>-0.58776309617222466</v>
      </c>
      <c r="AH23" s="1">
        <f t="shared" si="23"/>
        <v>80.902184072398512</v>
      </c>
      <c r="AI23" s="1">
        <f t="shared" si="24"/>
        <v>46.141138479306385</v>
      </c>
      <c r="AJ23" s="1">
        <f t="shared" si="25"/>
        <v>1</v>
      </c>
      <c r="AM23" s="1">
        <f t="shared" si="26"/>
        <v>253.12306605555827</v>
      </c>
      <c r="AN23" s="1">
        <f t="shared" si="1"/>
        <v>12060.604728552153</v>
      </c>
      <c r="AO23" s="1">
        <f t="shared" si="27"/>
        <v>5098.9967434354458</v>
      </c>
      <c r="AP23" s="1">
        <f t="shared" si="28"/>
        <v>12550.889739732916</v>
      </c>
      <c r="AQ23" s="1">
        <f t="shared" si="29"/>
        <v>17649.88648316836</v>
      </c>
      <c r="AR23" s="1">
        <f t="shared" si="30"/>
        <v>5589.2817546162078</v>
      </c>
      <c r="AT23" s="1">
        <f t="shared" si="31"/>
        <v>315.71763233475832</v>
      </c>
      <c r="AU23" s="1">
        <f t="shared" si="32"/>
        <v>15043.060392560628</v>
      </c>
      <c r="AV23" s="1">
        <f t="shared" si="33"/>
        <v>2606.8260906077321</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110.88820200000001</v>
      </c>
      <c r="Z24" s="1">
        <f t="shared" si="15"/>
        <v>325.22176400000001</v>
      </c>
      <c r="AA24" s="1">
        <f t="shared" si="16"/>
        <v>116.73678000000001</v>
      </c>
      <c r="AB24" s="1">
        <f t="shared" si="17"/>
        <v>257.20796000000001</v>
      </c>
      <c r="AC24" s="1">
        <f t="shared" si="18"/>
        <v>50.650849537725847</v>
      </c>
      <c r="AD24" s="1">
        <f t="shared" si="19"/>
        <v>102.00660070670935</v>
      </c>
      <c r="AE24" s="1">
        <f t="shared" si="20"/>
        <v>107.85517870670935</v>
      </c>
      <c r="AF24" s="1">
        <f t="shared" si="21"/>
        <v>1.378144598530697</v>
      </c>
      <c r="AG24" s="1">
        <f t="shared" si="22"/>
        <v>-4.9656569430887885</v>
      </c>
      <c r="AH24" s="1">
        <f t="shared" si="23"/>
        <v>84.822597012121761</v>
      </c>
      <c r="AI24" s="1">
        <f t="shared" si="24"/>
        <v>48.721268438212526</v>
      </c>
      <c r="AJ24" s="1">
        <f t="shared" si="25"/>
        <v>1</v>
      </c>
      <c r="AK24" s="1" t="s">
        <v>48</v>
      </c>
      <c r="AM24" s="1">
        <f t="shared" si="26"/>
        <v>256.70131122103669</v>
      </c>
      <c r="AN24" s="1">
        <f t="shared" si="1"/>
        <v>13002.139490793665</v>
      </c>
      <c r="AO24" s="1">
        <f t="shared" si="27"/>
        <v>5503.7661411305035</v>
      </c>
      <c r="AP24" s="1">
        <f t="shared" si="28"/>
        <v>13331.547219221518</v>
      </c>
      <c r="AQ24" s="1">
        <f t="shared" si="29"/>
        <v>18835.313360352022</v>
      </c>
      <c r="AR24" s="1">
        <f t="shared" si="30"/>
        <v>5833.1738695583572</v>
      </c>
      <c r="AT24" s="1">
        <f t="shared" si="31"/>
        <v>320.28745209244966</v>
      </c>
      <c r="AU24" s="1">
        <f t="shared" si="32"/>
        <v>16222.831544756244</v>
      </c>
      <c r="AV24" s="1">
        <f t="shared" si="33"/>
        <v>2612.4818155957782</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115.92241379999999</v>
      </c>
      <c r="Z25" s="1">
        <f t="shared" si="15"/>
        <v>323.3976624</v>
      </c>
      <c r="AA25" s="1">
        <f t="shared" si="16"/>
        <v>120.582138</v>
      </c>
      <c r="AB25" s="1">
        <f t="shared" si="17"/>
        <v>255.29174399999999</v>
      </c>
      <c r="AC25" s="1">
        <f t="shared" si="18"/>
        <v>53.359874672889738</v>
      </c>
      <c r="AD25" s="1">
        <f t="shared" si="19"/>
        <v>109.35232630971873</v>
      </c>
      <c r="AE25" s="1">
        <f t="shared" si="20"/>
        <v>114.01205050971875</v>
      </c>
      <c r="AF25" s="1">
        <f t="shared" si="21"/>
        <v>1.3152235988706549</v>
      </c>
      <c r="AG25" s="1">
        <f t="shared" si="22"/>
        <v>-9.2313196164826223</v>
      </c>
      <c r="AH25" s="1">
        <f t="shared" si="23"/>
        <v>88.393520294824441</v>
      </c>
      <c r="AI25" s="1">
        <f t="shared" si="24"/>
        <v>50.966574914867607</v>
      </c>
      <c r="AJ25" s="1">
        <f t="shared" si="25"/>
        <v>1</v>
      </c>
      <c r="AK25" s="1" t="s">
        <v>35</v>
      </c>
      <c r="AM25" s="1">
        <f t="shared" si="26"/>
        <v>260.47354997508313</v>
      </c>
      <c r="AN25" s="1">
        <f t="shared" si="1"/>
        <v>13898.835982273118</v>
      </c>
      <c r="AO25" s="1">
        <f t="shared" si="27"/>
        <v>5900.1047660408749</v>
      </c>
      <c r="AP25" s="1">
        <f t="shared" si="28"/>
        <v>14092.573515304299</v>
      </c>
      <c r="AQ25" s="1">
        <f t="shared" si="29"/>
        <v>19992.678281345172</v>
      </c>
      <c r="AR25" s="1">
        <f t="shared" si="30"/>
        <v>6093.8422990720537</v>
      </c>
      <c r="AT25" s="1">
        <f t="shared" si="31"/>
        <v>325.10502338557427</v>
      </c>
      <c r="AU25" s="1">
        <f t="shared" si="32"/>
        <v>17347.563303381132</v>
      </c>
      <c r="AV25" s="1">
        <f t="shared" si="33"/>
        <v>2645.11497796404</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120.8951338</v>
      </c>
      <c r="Z26" s="1">
        <f t="shared" si="15"/>
        <v>321.44532719999995</v>
      </c>
      <c r="AA26" s="1">
        <f t="shared" si="16"/>
        <v>124.36587400000001</v>
      </c>
      <c r="AB26" s="1">
        <f t="shared" si="17"/>
        <v>253.268664</v>
      </c>
      <c r="AC26" s="1">
        <f t="shared" si="18"/>
        <v>55.859347088261046</v>
      </c>
      <c r="AD26" s="1">
        <f t="shared" si="19"/>
        <v>116.44401957227659</v>
      </c>
      <c r="AE26" s="1">
        <f t="shared" si="20"/>
        <v>119.9147597722766</v>
      </c>
      <c r="AF26" s="1">
        <f t="shared" si="21"/>
        <v>1.2549296461169923</v>
      </c>
      <c r="AG26" s="1">
        <f t="shared" si="22"/>
        <v>-13.291216596313589</v>
      </c>
      <c r="AH26" s="1">
        <f t="shared" si="23"/>
        <v>91.653009875991131</v>
      </c>
      <c r="AI26" s="1">
        <f t="shared" si="24"/>
        <v>52.966747625819394</v>
      </c>
      <c r="AJ26" s="1">
        <f t="shared" si="25"/>
        <v>1</v>
      </c>
      <c r="AK26" s="1">
        <v>40</v>
      </c>
      <c r="AM26" s="1">
        <f t="shared" si="26"/>
        <v>264.43097698595102</v>
      </c>
      <c r="AN26" s="1">
        <f t="shared" si="1"/>
        <v>14770.941724346207</v>
      </c>
      <c r="AO26" s="1">
        <f t="shared" si="27"/>
        <v>6282.7370760221838</v>
      </c>
      <c r="AP26" s="1">
        <f t="shared" si="28"/>
        <v>14822.183796412024</v>
      </c>
      <c r="AQ26" s="1">
        <f t="shared" si="29"/>
        <v>21104.92087243421</v>
      </c>
      <c r="AR26" s="1">
        <f t="shared" si="30"/>
        <v>6333.9791480880031</v>
      </c>
      <c r="AT26" s="1">
        <f t="shared" si="31"/>
        <v>330.1591008194963</v>
      </c>
      <c r="AU26" s="1">
        <f t="shared" si="32"/>
        <v>18442.471807024416</v>
      </c>
      <c r="AV26" s="1">
        <f t="shared" si="33"/>
        <v>2662.4490654097935</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125.8133394</v>
      </c>
      <c r="Z27" s="1">
        <f t="shared" si="15"/>
        <v>319.362481</v>
      </c>
      <c r="AA27" s="1">
        <f t="shared" si="16"/>
        <v>128.09313</v>
      </c>
      <c r="AB27" s="1">
        <f t="shared" si="17"/>
        <v>251.13704199999998</v>
      </c>
      <c r="AC27" s="1">
        <f t="shared" si="18"/>
        <v>58.411791783843817</v>
      </c>
      <c r="AD27" s="1">
        <f t="shared" si="19"/>
        <v>123.51243517914457</v>
      </c>
      <c r="AE27" s="1">
        <f t="shared" si="20"/>
        <v>125.79222577914457</v>
      </c>
      <c r="AF27" s="1">
        <f t="shared" si="21"/>
        <v>1.1935480861887537</v>
      </c>
      <c r="AG27" s="1">
        <f t="shared" si="22"/>
        <v>-17.440050092557414</v>
      </c>
      <c r="AH27" s="1">
        <f t="shared" si="23"/>
        <v>94.533410633922458</v>
      </c>
      <c r="AI27" s="1">
        <f t="shared" si="24"/>
        <v>54.974831897831855</v>
      </c>
      <c r="AJ27" s="1">
        <f t="shared" si="25"/>
        <v>1</v>
      </c>
      <c r="AK27" s="1" t="s">
        <v>36</v>
      </c>
      <c r="AM27" s="1">
        <f t="shared" si="26"/>
        <v>268.57160538928656</v>
      </c>
      <c r="AN27" s="1">
        <f t="shared" si="1"/>
        <v>15687.748693051673</v>
      </c>
      <c r="AO27" s="1">
        <f t="shared" si="27"/>
        <v>6664.1134400907458</v>
      </c>
      <c r="AP27" s="1">
        <f t="shared" si="28"/>
        <v>15548.673859656947</v>
      </c>
      <c r="AQ27" s="1">
        <f t="shared" si="29"/>
        <v>22212.787299747692</v>
      </c>
      <c r="AR27" s="1">
        <f t="shared" si="30"/>
        <v>6525.0386066960182</v>
      </c>
      <c r="AT27" s="1">
        <f t="shared" si="31"/>
        <v>335.44714694595302</v>
      </c>
      <c r="AU27" s="1">
        <f t="shared" si="32"/>
        <v>19594.068901891467</v>
      </c>
      <c r="AV27" s="1">
        <f t="shared" si="33"/>
        <v>2618.7183978562243</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130.67898060000002</v>
      </c>
      <c r="Z28" s="1">
        <f t="shared" si="15"/>
        <v>317.16900600000002</v>
      </c>
      <c r="AA28" s="1">
        <f t="shared" si="16"/>
        <v>131.76771000000002</v>
      </c>
      <c r="AB28" s="1">
        <f t="shared" si="17"/>
        <v>248.91310800000005</v>
      </c>
      <c r="AC28" s="1">
        <f t="shared" si="18"/>
        <v>60.617630350666808</v>
      </c>
      <c r="AD28" s="1">
        <f t="shared" si="19"/>
        <v>130.30483677818498</v>
      </c>
      <c r="AE28" s="1">
        <f t="shared" si="20"/>
        <v>131.39356617818498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272.85995202043017</v>
      </c>
      <c r="AN28" s="1">
        <f t="shared" si="1"/>
        <v>16540.123709075116</v>
      </c>
      <c r="AO28" s="1">
        <f t="shared" si="27"/>
        <v>7030.597468366971</v>
      </c>
      <c r="AP28" s="1">
        <f t="shared" si="28"/>
        <v>16241.033141020736</v>
      </c>
      <c r="AQ28" s="1">
        <f t="shared" si="29"/>
        <v>23271.630609387706</v>
      </c>
      <c r="AR28" s="1">
        <f t="shared" si="30"/>
        <v>6731.50690031259</v>
      </c>
      <c r="AT28" s="1">
        <f t="shared" si="31"/>
        <v>340.92384579037378</v>
      </c>
      <c r="AU28" s="1">
        <f t="shared" si="32"/>
        <v>20665.99566184861</v>
      </c>
      <c r="AV28" s="1">
        <f t="shared" si="33"/>
        <v>2605.6349475390962</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135.48613</v>
      </c>
      <c r="Z29" s="1">
        <f t="shared" si="15"/>
        <v>314.85529740000004</v>
      </c>
      <c r="AA29" s="1">
        <f t="shared" si="16"/>
        <v>135.383668</v>
      </c>
      <c r="AB29" s="1">
        <f t="shared" si="17"/>
        <v>246.59031000000002</v>
      </c>
      <c r="AC29" s="1">
        <f t="shared" si="18"/>
        <v>62.787804079907602</v>
      </c>
      <c r="AD29" s="1">
        <f t="shared" si="19"/>
        <v>136.94235927220265</v>
      </c>
      <c r="AE29" s="1">
        <f t="shared" si="20"/>
        <v>136.83989727220265</v>
      </c>
      <c r="AF29" s="1">
        <f t="shared" si="21"/>
        <v>1.0800272981609251</v>
      </c>
      <c r="AG29" s="1">
        <f t="shared" si="22"/>
        <v>-25.021216032478506</v>
      </c>
      <c r="AH29" s="1">
        <f t="shared" si="23"/>
        <v>99.57573250900279</v>
      </c>
      <c r="AI29" s="1">
        <f t="shared" si="24"/>
        <v>58.197935875466278</v>
      </c>
      <c r="AJ29" s="1">
        <f t="shared" si="25"/>
        <v>1</v>
      </c>
      <c r="AM29" s="1">
        <f t="shared" si="26"/>
        <v>277.3012496947415</v>
      </c>
      <c r="AN29" s="1">
        <f t="shared" si="1"/>
        <v>17411.136536946968</v>
      </c>
      <c r="AO29" s="1">
        <f t="shared" si="27"/>
        <v>7388.7249945316944</v>
      </c>
      <c r="AP29" s="1">
        <f t="shared" si="28"/>
        <v>16914.232342227882</v>
      </c>
      <c r="AQ29" s="1">
        <f t="shared" si="29"/>
        <v>24302.957336759577</v>
      </c>
      <c r="AR29" s="1">
        <f t="shared" si="30"/>
        <v>6891.820799812609</v>
      </c>
      <c r="AT29" s="1">
        <f t="shared" si="31"/>
        <v>346.5958802439277</v>
      </c>
      <c r="AU29" s="1">
        <f t="shared" si="32"/>
        <v>21761.99422365885</v>
      </c>
      <c r="AV29" s="1">
        <f t="shared" si="33"/>
        <v>2540.9631131007263</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140.23778759999999</v>
      </c>
      <c r="Z30" s="1">
        <f t="shared" si="15"/>
        <v>312.4233552</v>
      </c>
      <c r="AA30" s="1">
        <f t="shared" si="16"/>
        <v>138.94400400000001</v>
      </c>
      <c r="AB30" s="1">
        <f t="shared" si="17"/>
        <v>244.170648</v>
      </c>
      <c r="AC30" s="1">
        <f t="shared" si="18"/>
        <v>64.701388232971397</v>
      </c>
      <c r="AD30" s="1">
        <f t="shared" si="19"/>
        <v>143.48180675212649</v>
      </c>
      <c r="AE30" s="1">
        <f t="shared" si="20"/>
        <v>142.1880231521265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281.89414663399879</v>
      </c>
      <c r="AN30" s="1">
        <f t="shared" si="1"/>
        <v>18238.942621968523</v>
      </c>
      <c r="AO30" s="1">
        <f t="shared" si="27"/>
        <v>7741.5608833109854</v>
      </c>
      <c r="AP30" s="1">
        <f t="shared" si="28"/>
        <v>17575.29278974175</v>
      </c>
      <c r="AQ30" s="1">
        <f t="shared" si="29"/>
        <v>25316.853673052734</v>
      </c>
      <c r="AR30" s="1">
        <f t="shared" si="30"/>
        <v>7077.9110510842111</v>
      </c>
      <c r="AT30" s="1">
        <f t="shared" si="31"/>
        <v>352.46152393445783</v>
      </c>
      <c r="AU30" s="1">
        <f t="shared" si="32"/>
        <v>22804.749897268095</v>
      </c>
      <c r="AV30" s="1">
        <f t="shared" si="33"/>
        <v>2512.1037757846389</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144.9329534</v>
      </c>
      <c r="Z31" s="1">
        <f t="shared" si="15"/>
        <v>309.8741794</v>
      </c>
      <c r="AA31" s="1">
        <f t="shared" si="16"/>
        <v>142.44771800000001</v>
      </c>
      <c r="AB31" s="1">
        <f t="shared" si="17"/>
        <v>241.65512200000001</v>
      </c>
      <c r="AC31" s="1">
        <f t="shared" si="18"/>
        <v>66.597725497387941</v>
      </c>
      <c r="AD31" s="1">
        <f t="shared" si="19"/>
        <v>149.86335437107437</v>
      </c>
      <c r="AE31" s="1">
        <f t="shared" si="20"/>
        <v>147.37811897107437</v>
      </c>
      <c r="AF31" s="1">
        <f t="shared" si="21"/>
        <v>0.97231156781394135</v>
      </c>
      <c r="AG31" s="1">
        <f t="shared" si="22"/>
        <v>-32.134301305471737</v>
      </c>
      <c r="AH31" s="1">
        <f t="shared" si="23"/>
        <v>103.61285783662149</v>
      </c>
      <c r="AI31" s="1">
        <f t="shared" si="24"/>
        <v>60.788196617613274</v>
      </c>
      <c r="AJ31" s="1">
        <f t="shared" si="25"/>
        <v>1</v>
      </c>
      <c r="AK31" s="1" t="s">
        <v>35</v>
      </c>
      <c r="AM31" s="1">
        <f t="shared" si="26"/>
        <v>286.62180566876611</v>
      </c>
      <c r="AN31" s="1">
        <f t="shared" si="1"/>
        <v>19088.360335494155</v>
      </c>
      <c r="AO31" s="1">
        <f t="shared" si="27"/>
        <v>8085.8772850913183</v>
      </c>
      <c r="AP31" s="1">
        <f t="shared" si="28"/>
        <v>18216.819773538624</v>
      </c>
      <c r="AQ31" s="1">
        <f t="shared" si="29"/>
        <v>26302.697058629943</v>
      </c>
      <c r="AR31" s="1">
        <f t="shared" si="30"/>
        <v>7214.3367231357879</v>
      </c>
      <c r="AT31" s="1">
        <f t="shared" si="31"/>
        <v>358.49927391121741</v>
      </c>
      <c r="AU31" s="1">
        <f t="shared" si="32"/>
        <v>23875.236234952146</v>
      </c>
      <c r="AV31" s="1">
        <f t="shared" si="33"/>
        <v>2427.4608236777967</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149.56729999999999</v>
      </c>
      <c r="Z32" s="1">
        <f t="shared" si="15"/>
        <v>307.22267479999999</v>
      </c>
      <c r="AA32" s="1">
        <f t="shared" si="16"/>
        <v>145.89293599999999</v>
      </c>
      <c r="AB32" s="1">
        <f t="shared" si="17"/>
        <v>239.05682000000002</v>
      </c>
      <c r="AC32" s="1">
        <f>AJ32*((AG32-Q32)^2+(AH32-R32)^2)^0.5</f>
        <v>68.314156786360883</v>
      </c>
      <c r="AD32" s="1">
        <f t="shared" si="19"/>
        <v>156.02213990046479</v>
      </c>
      <c r="AE32" s="1">
        <f t="shared" si="20"/>
        <v>152.3477759004648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291.4623401702919</v>
      </c>
      <c r="AN32" s="1">
        <f t="shared" si="1"/>
        <v>19911.004003712969</v>
      </c>
      <c r="AO32" s="1">
        <f t="shared" si="27"/>
        <v>8418.1745583295797</v>
      </c>
      <c r="AP32" s="1">
        <f t="shared" si="28"/>
        <v>18831.099187952856</v>
      </c>
      <c r="AQ32" s="1">
        <f t="shared" si="29"/>
        <v>27249.273746282437</v>
      </c>
      <c r="AR32" s="1">
        <f t="shared" si="30"/>
        <v>7338.2697425694678</v>
      </c>
      <c r="AT32" s="1">
        <f t="shared" si="31"/>
        <v>364.68117849849062</v>
      </c>
      <c r="AU32" s="1">
        <f t="shared" si="32"/>
        <v>24912.887204980747</v>
      </c>
      <c r="AV32" s="1">
        <f t="shared" si="33"/>
        <v>2336.3865413016902</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154.14715480000001</v>
      </c>
      <c r="Z33" s="1">
        <f t="shared" si="15"/>
        <v>304.45893660000002</v>
      </c>
      <c r="AA33" s="1">
        <f t="shared" si="16"/>
        <v>149.28353200000004</v>
      </c>
      <c r="AB33" s="1">
        <f t="shared" si="17"/>
        <v>236.36765400000002</v>
      </c>
      <c r="AC33" s="1">
        <f t="shared" si="18"/>
        <v>69.890679599456348</v>
      </c>
      <c r="AD33" s="1">
        <f t="shared" si="19"/>
        <v>162.08498070651325</v>
      </c>
      <c r="AE33" s="1">
        <f t="shared" si="20"/>
        <v>157.22135790651328</v>
      </c>
      <c r="AF33" s="1">
        <f t="shared" si="21"/>
        <v>0.87347701938906197</v>
      </c>
      <c r="AG33" s="1">
        <f t="shared" si="22"/>
        <v>-38.538704771026232</v>
      </c>
      <c r="AH33" s="1">
        <f t="shared" si="23"/>
        <v>106.90345180565697</v>
      </c>
      <c r="AI33" s="1">
        <f t="shared" si="24"/>
        <v>62.835446267160897</v>
      </c>
      <c r="AJ33" s="1">
        <f t="shared" si="25"/>
        <v>1</v>
      </c>
      <c r="AK33" s="1" t="s">
        <v>36</v>
      </c>
      <c r="AM33" s="1">
        <f t="shared" si="26"/>
        <v>296.42744554644003</v>
      </c>
      <c r="AN33" s="1">
        <f t="shared" si="1"/>
        <v>20717.515621171533</v>
      </c>
      <c r="AO33" s="1">
        <f t="shared" si="27"/>
        <v>8745.2951340199234</v>
      </c>
      <c r="AP33" s="1">
        <f t="shared" si="28"/>
        <v>19433.503165392485</v>
      </c>
      <c r="AQ33" s="1">
        <f t="shared" si="29"/>
        <v>28178.79829941241</v>
      </c>
      <c r="AR33" s="1">
        <f t="shared" si="30"/>
        <v>7461.2826782408774</v>
      </c>
      <c r="AT33" s="1">
        <f t="shared" si="31"/>
        <v>371.022174041737</v>
      </c>
      <c r="AU33" s="1">
        <f t="shared" si="32"/>
        <v>25930.991890244772</v>
      </c>
      <c r="AV33" s="1">
        <f t="shared" si="33"/>
        <v>2247.8064091676388</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158.66654039999997</v>
      </c>
      <c r="Z34" s="1">
        <f t="shared" si="15"/>
        <v>301.59024219999998</v>
      </c>
      <c r="AA34" s="1">
        <f t="shared" si="16"/>
        <v>152.615364</v>
      </c>
      <c r="AB34" s="1">
        <f t="shared" si="17"/>
        <v>233.594302</v>
      </c>
      <c r="AC34" s="1">
        <f t="shared" si="18"/>
        <v>71.366504357766871</v>
      </c>
      <c r="AD34" s="1">
        <f t="shared" si="19"/>
        <v>168.03978810503099</v>
      </c>
      <c r="AE34" s="1">
        <f t="shared" si="20"/>
        <v>161.98861170503102</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301.4977165637705</v>
      </c>
      <c r="AN34" s="1">
        <f t="shared" si="1"/>
        <v>21516.838103005088</v>
      </c>
      <c r="AO34" s="1">
        <f t="shared" si="27"/>
        <v>9066.5867672069489</v>
      </c>
      <c r="AP34" s="1">
        <f t="shared" si="28"/>
        <v>20022.764338412067</v>
      </c>
      <c r="AQ34" s="1">
        <f t="shared" si="29"/>
        <v>29089.351105619018</v>
      </c>
      <c r="AR34" s="1">
        <f t="shared" si="30"/>
        <v>7572.5130026139304</v>
      </c>
      <c r="AT34" s="1">
        <f t="shared" si="31"/>
        <v>377.49747788491243</v>
      </c>
      <c r="AU34" s="1">
        <f t="shared" si="32"/>
        <v>26940.675400519605</v>
      </c>
      <c r="AV34" s="1">
        <f t="shared" si="33"/>
        <v>2148.6757050994129</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163.1264568</v>
      </c>
      <c r="Z35" s="1">
        <f t="shared" si="15"/>
        <v>298.61759159999997</v>
      </c>
      <c r="AA35" s="1">
        <f t="shared" si="16"/>
        <v>155.889432</v>
      </c>
      <c r="AB35" s="1">
        <f t="shared" si="17"/>
        <v>230.73776399999997</v>
      </c>
      <c r="AC35" s="1">
        <f t="shared" si="18"/>
        <v>72.805552977389738</v>
      </c>
      <c r="AD35" s="1">
        <f t="shared" si="19"/>
        <v>173.77111907905231</v>
      </c>
      <c r="AE35" s="1">
        <f t="shared" si="20"/>
        <v>166.53409427905231</v>
      </c>
      <c r="AF35" s="1">
        <f t="shared" si="21"/>
        <v>0.78130701466040176</v>
      </c>
      <c r="AG35" s="1">
        <f t="shared" si="22"/>
        <v>-44.40880289029343</v>
      </c>
      <c r="AH35" s="1">
        <f t="shared" si="23"/>
        <v>109.51492682371786</v>
      </c>
      <c r="AI35" s="1">
        <f t="shared" si="24"/>
        <v>64.502956158054033</v>
      </c>
      <c r="AJ35" s="1">
        <f t="shared" si="25"/>
        <v>1</v>
      </c>
      <c r="AM35" s="1">
        <f t="shared" si="26"/>
        <v>306.66785978929187</v>
      </c>
      <c r="AN35" s="1">
        <f t="shared" si="1"/>
        <v>22327.123112352016</v>
      </c>
      <c r="AO35" s="1">
        <f t="shared" si="27"/>
        <v>9375.8207299102687</v>
      </c>
      <c r="AP35" s="1">
        <f t="shared" si="28"/>
        <v>20584.613257456545</v>
      </c>
      <c r="AQ35" s="1">
        <f t="shared" si="29"/>
        <v>29960.433987366814</v>
      </c>
      <c r="AR35" s="1">
        <f t="shared" si="30"/>
        <v>7633.3108750147985</v>
      </c>
      <c r="AT35" s="1">
        <f t="shared" si="31"/>
        <v>384.10032972134405</v>
      </c>
      <c r="AU35" s="1">
        <f t="shared" si="32"/>
        <v>27964.636904160179</v>
      </c>
      <c r="AV35" s="1">
        <f t="shared" si="33"/>
        <v>1995.7970832066349</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167.52790399999998</v>
      </c>
      <c r="Z36" s="1">
        <f t="shared" si="15"/>
        <v>295.54398479999998</v>
      </c>
      <c r="AA36" s="1">
        <f t="shared" si="16"/>
        <v>159.10673599999998</v>
      </c>
      <c r="AB36" s="1">
        <f t="shared" si="17"/>
        <v>227.80103999999997</v>
      </c>
      <c r="AC36" s="1">
        <f t="shared" si="18"/>
        <v>73.9974230454457</v>
      </c>
      <c r="AD36" s="1">
        <f t="shared" si="19"/>
        <v>179.46210611688537</v>
      </c>
      <c r="AE36" s="1">
        <f t="shared" si="20"/>
        <v>171.04093811688537</v>
      </c>
      <c r="AF36" s="1">
        <f t="shared" si="21"/>
        <v>0.73795003879339216</v>
      </c>
      <c r="AG36" s="1">
        <f t="shared" si="22"/>
        <v>-47.122692110785884</v>
      </c>
      <c r="AH36" s="1">
        <f t="shared" si="23"/>
        <v>110.61685448804859</v>
      </c>
      <c r="AI36" s="1">
        <f t="shared" si="24"/>
        <v>65.095228621734051</v>
      </c>
      <c r="AJ36" s="1">
        <f t="shared" si="25"/>
        <v>1</v>
      </c>
      <c r="AK36" s="1" t="s">
        <v>165</v>
      </c>
      <c r="AL36" s="1">
        <f>SUM(AR11:AR89)</f>
        <v>541963.9249216707</v>
      </c>
      <c r="AM36" s="1">
        <f t="shared" si="26"/>
        <v>311.93725674331915</v>
      </c>
      <c r="AN36" s="1">
        <f t="shared" si="1"/>
        <v>23082.553150871197</v>
      </c>
      <c r="AO36" s="1">
        <f t="shared" si="27"/>
        <v>9682.8779355365514</v>
      </c>
      <c r="AP36" s="1">
        <f t="shared" si="28"/>
        <v>21141.686196875737</v>
      </c>
      <c r="AQ36" s="1">
        <f t="shared" si="29"/>
        <v>30824.564132412288</v>
      </c>
      <c r="AR36" s="1">
        <f t="shared" si="30"/>
        <v>7742.0109815410906</v>
      </c>
      <c r="AT36" s="1">
        <f t="shared" si="31"/>
        <v>390.82993968321847</v>
      </c>
      <c r="AU36" s="1">
        <f t="shared" si="32"/>
        <v>28920.408385565144</v>
      </c>
      <c r="AV36" s="1">
        <f t="shared" si="33"/>
        <v>1904.1557468471437</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171.86290460000001</v>
      </c>
      <c r="Z37" s="1">
        <f t="shared" si="15"/>
        <v>292.37569919999999</v>
      </c>
      <c r="AA37" s="1">
        <f t="shared" si="16"/>
        <v>162.261134</v>
      </c>
      <c r="AB37" s="1">
        <f t="shared" si="17"/>
        <v>224.78980799999999</v>
      </c>
      <c r="AC37" s="1">
        <f t="shared" si="18"/>
        <v>75.188037278621223</v>
      </c>
      <c r="AD37" s="1">
        <f t="shared" si="19"/>
        <v>184.98260689714709</v>
      </c>
      <c r="AE37" s="1">
        <f t="shared" si="20"/>
        <v>175.38083629714708</v>
      </c>
      <c r="AF37" s="1">
        <f t="shared" si="21"/>
        <v>0.69629717620196996</v>
      </c>
      <c r="AG37" s="1">
        <f t="shared" si="22"/>
        <v>-49.704258975796655</v>
      </c>
      <c r="AH37" s="1">
        <f t="shared" si="23"/>
        <v>111.59297738160777</v>
      </c>
      <c r="AI37" s="1">
        <f t="shared" si="24"/>
        <v>65.687222215877043</v>
      </c>
      <c r="AJ37" s="1">
        <f t="shared" si="25"/>
        <v>1</v>
      </c>
      <c r="AK37" s="1" t="s">
        <v>166</v>
      </c>
      <c r="AL37" s="1">
        <f>SUM(AV11:AV89)</f>
        <v>-47491.690932596306</v>
      </c>
      <c r="AM37" s="1">
        <f t="shared" si="26"/>
        <v>317.27959589333068</v>
      </c>
      <c r="AN37" s="1">
        <f t="shared" si="1"/>
        <v>23855.630083773623</v>
      </c>
      <c r="AO37" s="1">
        <f t="shared" si="27"/>
        <v>9980.7365551355724</v>
      </c>
      <c r="AP37" s="1">
        <f t="shared" si="28"/>
        <v>21678.123651345166</v>
      </c>
      <c r="AQ37" s="1">
        <f t="shared" si="29"/>
        <v>31658.860206480738</v>
      </c>
      <c r="AR37" s="1">
        <f t="shared" si="30"/>
        <v>7803.2301227071148</v>
      </c>
      <c r="AT37" s="1">
        <f t="shared" si="31"/>
        <v>397.65270499721748</v>
      </c>
      <c r="AU37" s="1">
        <f t="shared" si="32"/>
        <v>29898.726407275357</v>
      </c>
      <c r="AV37" s="1">
        <f t="shared" si="33"/>
        <v>1760.1337992053814</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176.13380860000001</v>
      </c>
      <c r="Z38" s="1">
        <f t="shared" si="15"/>
        <v>289.10810739999999</v>
      </c>
      <c r="AA38" s="1">
        <f t="shared" si="16"/>
        <v>165.35435800000002</v>
      </c>
      <c r="AB38" s="1">
        <f t="shared" si="17"/>
        <v>221.700658</v>
      </c>
      <c r="AC38" s="1">
        <f t="shared" si="18"/>
        <v>76.288455421905184</v>
      </c>
      <c r="AD38" s="1">
        <f t="shared" si="19"/>
        <v>190.37015537393589</v>
      </c>
      <c r="AE38" s="1">
        <f t="shared" si="20"/>
        <v>179.5907047739359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322.70655156055301</v>
      </c>
      <c r="AN38" s="1">
        <f t="shared" si="1"/>
        <v>24618.784373083996</v>
      </c>
      <c r="AO38" s="1">
        <f t="shared" si="27"/>
        <v>10271.421733200712</v>
      </c>
      <c r="AP38" s="1">
        <f t="shared" si="28"/>
        <v>22198.488654287125</v>
      </c>
      <c r="AQ38" s="1">
        <f t="shared" si="29"/>
        <v>32469.910387487835</v>
      </c>
      <c r="AR38" s="1">
        <f t="shared" si="30"/>
        <v>7851.1260144038388</v>
      </c>
      <c r="AT38" s="1">
        <f t="shared" si="31"/>
        <v>404.58353507880355</v>
      </c>
      <c r="AU38" s="1">
        <f t="shared" si="32"/>
        <v>30865.052980296117</v>
      </c>
      <c r="AV38" s="1">
        <f t="shared" si="33"/>
        <v>1604.8574071917174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180.3455434</v>
      </c>
      <c r="Z39" s="1">
        <f t="shared" si="15"/>
        <v>285.75581420000003</v>
      </c>
      <c r="AA39" s="1">
        <f t="shared" si="16"/>
        <v>168.39135400000001</v>
      </c>
      <c r="AB39" s="1">
        <f t="shared" si="17"/>
        <v>218.54514200000003</v>
      </c>
      <c r="AC39" s="1">
        <f t="shared" si="18"/>
        <v>77.245413870446569</v>
      </c>
      <c r="AD39" s="1">
        <f t="shared" si="19"/>
        <v>195.624819559185</v>
      </c>
      <c r="AE39" s="1">
        <f t="shared" si="20"/>
        <v>183.67063015918501</v>
      </c>
      <c r="AF39" s="1">
        <f t="shared" si="21"/>
        <v>0.6186245953764048</v>
      </c>
      <c r="AG39" s="1">
        <f t="shared" si="22"/>
        <v>-54.411673189264683</v>
      </c>
      <c r="AH39" s="1">
        <f t="shared" si="23"/>
        <v>113.26090990142777</v>
      </c>
      <c r="AI39" s="1">
        <f t="shared" si="24"/>
        <v>66.599620619766227</v>
      </c>
      <c r="AJ39" s="1">
        <f t="shared" si="25"/>
        <v>1</v>
      </c>
      <c r="AK39" s="2">
        <v>236.7</v>
      </c>
      <c r="AM39" s="1">
        <f t="shared" si="26"/>
        <v>328.19550713782701</v>
      </c>
      <c r="AN39" s="1">
        <f t="shared" si="1"/>
        <v>25351.597779282547</v>
      </c>
      <c r="AO39" s="1">
        <f t="shared" si="27"/>
        <v>10554.937139315827</v>
      </c>
      <c r="AP39" s="1">
        <f t="shared" si="28"/>
        <v>22702.791911456228</v>
      </c>
      <c r="AQ39" s="1">
        <f t="shared" si="29"/>
        <v>33257.729050772054</v>
      </c>
      <c r="AR39" s="1">
        <f t="shared" si="30"/>
        <v>7906.1312714895066</v>
      </c>
      <c r="AT39" s="1">
        <f t="shared" si="31"/>
        <v>411.59354598809318</v>
      </c>
      <c r="AU39" s="1">
        <f t="shared" si="32"/>
        <v>31793.713806254942</v>
      </c>
      <c r="AV39" s="1">
        <f t="shared" si="33"/>
        <v>1464.0152445171116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184.4869042</v>
      </c>
      <c r="Z40" s="1">
        <f t="shared" si="15"/>
        <v>282.30023740000001</v>
      </c>
      <c r="AA40" s="1">
        <f t="shared" si="16"/>
        <v>171.36149800000001</v>
      </c>
      <c r="AB40" s="1">
        <f t="shared" si="17"/>
        <v>215.30956600000005</v>
      </c>
      <c r="AC40" s="1">
        <f t="shared" si="18"/>
        <v>78.149845721113337</v>
      </c>
      <c r="AD40" s="1">
        <f t="shared" si="19"/>
        <v>200.7956698537038</v>
      </c>
      <c r="AE40" s="1">
        <f t="shared" si="20"/>
        <v>187.67026365370381</v>
      </c>
      <c r="AF40" s="1">
        <f t="shared" si="21"/>
        <v>0.58175628256707235</v>
      </c>
      <c r="AG40" s="1">
        <f t="shared" si="22"/>
        <v>-56.605897278784639</v>
      </c>
      <c r="AH40" s="1">
        <f t="shared" si="23"/>
        <v>113.93482201713397</v>
      </c>
      <c r="AI40" s="1">
        <f t="shared" si="24"/>
        <v>66.959238115623208</v>
      </c>
      <c r="AJ40" s="1">
        <f t="shared" si="25"/>
        <v>1</v>
      </c>
      <c r="AM40" s="1">
        <f t="shared" si="26"/>
        <v>333.76455228737211</v>
      </c>
      <c r="AN40" s="1">
        <f t="shared" si="1"/>
        <v>26083.648268434597</v>
      </c>
      <c r="AO40" s="1">
        <f t="shared" si="27"/>
        <v>10833.930366956589</v>
      </c>
      <c r="AP40" s="1">
        <f t="shared" si="28"/>
        <v>23197.170609179717</v>
      </c>
      <c r="AQ40" s="1">
        <f t="shared" si="29"/>
        <v>34031.100976136309</v>
      </c>
      <c r="AR40" s="1">
        <f t="shared" si="30"/>
        <v>7947.4527077017119</v>
      </c>
      <c r="AT40" s="1">
        <f t="shared" si="31"/>
        <v>418.70584024936801</v>
      </c>
      <c r="AU40" s="1">
        <f t="shared" si="32"/>
        <v>32721.796818017236</v>
      </c>
      <c r="AV40" s="1">
        <f t="shared" si="33"/>
        <v>1309.3041581190737</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188.56346839999998</v>
      </c>
      <c r="Z41" s="1">
        <f t="shared" si="15"/>
        <v>278.76160920000001</v>
      </c>
      <c r="AA41" s="1">
        <f t="shared" si="16"/>
        <v>174.27100399999998</v>
      </c>
      <c r="AB41" s="1">
        <f t="shared" si="17"/>
        <v>212.00989200000004</v>
      </c>
      <c r="AC41" s="1">
        <f t="shared" si="18"/>
        <v>78.970374970234531</v>
      </c>
      <c r="AD41" s="1">
        <f t="shared" si="19"/>
        <v>205.85124539351389</v>
      </c>
      <c r="AE41" s="1">
        <f t="shared" si="20"/>
        <v>191.55878099351389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339.38496660066193</v>
      </c>
      <c r="AN41" s="1">
        <f t="shared" si="1"/>
        <v>26801.358071714796</v>
      </c>
      <c r="AO41" s="1">
        <f t="shared" si="27"/>
        <v>11106.703945207044</v>
      </c>
      <c r="AP41" s="1">
        <f t="shared" si="28"/>
        <v>23677.814683484281</v>
      </c>
      <c r="AQ41" s="1">
        <f t="shared" si="29"/>
        <v>34784.518628691323</v>
      </c>
      <c r="AR41" s="1">
        <f t="shared" si="30"/>
        <v>7983.160556976527</v>
      </c>
      <c r="AT41" s="1">
        <f t="shared" si="31"/>
        <v>425.88373868491283</v>
      </c>
      <c r="AU41" s="1">
        <f t="shared" si="32"/>
        <v>33632.198537672943</v>
      </c>
      <c r="AV41" s="1">
        <f t="shared" si="33"/>
        <v>1152.3200910183805</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192.57558600000002</v>
      </c>
      <c r="Z42" s="1">
        <f t="shared" si="15"/>
        <v>275.13430219999998</v>
      </c>
      <c r="AA42" s="1">
        <f t="shared" si="16"/>
        <v>177.11960399999998</v>
      </c>
      <c r="AB42" s="1">
        <f t="shared" si="17"/>
        <v>208.64170999999999</v>
      </c>
      <c r="AC42" s="1">
        <f t="shared" si="18"/>
        <v>79.71365648896122</v>
      </c>
      <c r="AD42" s="1">
        <f t="shared" si="19"/>
        <v>210.70797673000197</v>
      </c>
      <c r="AE42" s="1">
        <f t="shared" si="20"/>
        <v>195.25199473000194</v>
      </c>
      <c r="AF42" s="1">
        <f t="shared" si="21"/>
        <v>0.51368597098369262</v>
      </c>
      <c r="AG42" s="1">
        <f t="shared" si="22"/>
        <v>-60.540740014522456</v>
      </c>
      <c r="AH42" s="1">
        <f t="shared" si="23"/>
        <v>115.11443113701807</v>
      </c>
      <c r="AI42" s="1">
        <f t="shared" si="24"/>
        <v>67.496658745468423</v>
      </c>
      <c r="AJ42" s="1">
        <f t="shared" si="25"/>
        <v>1</v>
      </c>
      <c r="AK42" s="1">
        <v>4.0599999999999996</v>
      </c>
      <c r="AM42" s="1">
        <f t="shared" si="26"/>
        <v>345.06195367298375</v>
      </c>
      <c r="AN42" s="1">
        <f t="shared" si="1"/>
        <v>27506.150042498077</v>
      </c>
      <c r="AO42" s="1">
        <f t="shared" si="27"/>
        <v>11368.748884467257</v>
      </c>
      <c r="AP42" s="1">
        <f t="shared" si="28"/>
        <v>24134.318060596623</v>
      </c>
      <c r="AQ42" s="1">
        <f t="shared" si="29"/>
        <v>35503.066945063882</v>
      </c>
      <c r="AR42" s="1">
        <f t="shared" si="30"/>
        <v>7996.9169025658048</v>
      </c>
      <c r="AT42" s="1">
        <f t="shared" si="31"/>
        <v>433.13388686859264</v>
      </c>
      <c r="AU42" s="1">
        <f t="shared" si="32"/>
        <v>34526.685871571586</v>
      </c>
      <c r="AV42" s="1">
        <f t="shared" si="33"/>
        <v>976.3810734922954</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196.51100219999998</v>
      </c>
      <c r="Z43" s="1">
        <f t="shared" si="15"/>
        <v>271.42061640000003</v>
      </c>
      <c r="AA43" s="1">
        <f t="shared" si="16"/>
        <v>179.89747799999998</v>
      </c>
      <c r="AB43" s="1">
        <f t="shared" si="17"/>
        <v>205.20855600000002</v>
      </c>
      <c r="AC43" s="1">
        <f t="shared" si="18"/>
        <v>80.351773508688623</v>
      </c>
      <c r="AD43" s="1">
        <f t="shared" si="19"/>
        <v>215.59122345925016</v>
      </c>
      <c r="AE43" s="1">
        <f t="shared" si="20"/>
        <v>198.97769925925016</v>
      </c>
      <c r="AF43" s="1">
        <f t="shared" si="21"/>
        <v>0.48083725032345648</v>
      </c>
      <c r="AG43" s="1">
        <f t="shared" si="22"/>
        <v>-62.419378267329265</v>
      </c>
      <c r="AH43" s="1">
        <f t="shared" si="23"/>
        <v>115.54823732925144</v>
      </c>
      <c r="AI43" s="1">
        <f t="shared" si="24"/>
        <v>67.661842834944011</v>
      </c>
      <c r="AJ43" s="1">
        <f t="shared" si="25"/>
        <v>1</v>
      </c>
      <c r="AM43" s="1">
        <f t="shared" si="26"/>
        <v>350.7897957732136</v>
      </c>
      <c r="AN43" s="1">
        <f t="shared" si="1"/>
        <v>28186.582219128395</v>
      </c>
      <c r="AO43" s="1">
        <f t="shared" si="27"/>
        <v>11632.224461743843</v>
      </c>
      <c r="AP43" s="1">
        <f t="shared" si="28"/>
        <v>24594.837494638879</v>
      </c>
      <c r="AQ43" s="1">
        <f t="shared" si="29"/>
        <v>36227.06195638272</v>
      </c>
      <c r="AR43" s="1">
        <f t="shared" si="30"/>
        <v>8040.4797372543253</v>
      </c>
      <c r="AT43" s="1">
        <f t="shared" si="31"/>
        <v>440.44898261750757</v>
      </c>
      <c r="AU43" s="1">
        <f t="shared" si="32"/>
        <v>35390.856893414304</v>
      </c>
      <c r="AV43" s="1">
        <f t="shared" si="33"/>
        <v>836.20506296841631</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200.3759944</v>
      </c>
      <c r="Z44" s="1">
        <f t="shared" si="15"/>
        <v>267.62552920000002</v>
      </c>
      <c r="AA44" s="1">
        <f t="shared" si="16"/>
        <v>182.61030400000004</v>
      </c>
      <c r="AB44" s="1">
        <f t="shared" si="17"/>
        <v>201.71357200000003</v>
      </c>
      <c r="AC44" s="1">
        <f t="shared" si="18"/>
        <v>80.997663765873327</v>
      </c>
      <c r="AD44" s="1">
        <f t="shared" si="19"/>
        <v>220.22078183737628</v>
      </c>
      <c r="AE44" s="1">
        <f t="shared" si="20"/>
        <v>202.45509143737632</v>
      </c>
      <c r="AF44" s="1">
        <f t="shared" si="21"/>
        <v>0.45051097482168018</v>
      </c>
      <c r="AG44" s="1">
        <f t="shared" si="22"/>
        <v>-64.087186224989978</v>
      </c>
      <c r="AH44" s="1">
        <f t="shared" si="23"/>
        <v>115.98779293526705</v>
      </c>
      <c r="AI44" s="1">
        <f t="shared" si="24"/>
        <v>67.847119946591889</v>
      </c>
      <c r="AJ44" s="1">
        <f t="shared" si="25"/>
        <v>1</v>
      </c>
      <c r="AK44" s="1" t="s">
        <v>157</v>
      </c>
      <c r="AM44" s="1">
        <f t="shared" si="26"/>
        <v>356.55523098806623</v>
      </c>
      <c r="AN44" s="1">
        <f t="shared" si="1"/>
        <v>28880.140713534685</v>
      </c>
      <c r="AO44" s="1">
        <f t="shared" si="27"/>
        <v>11882.012284035638</v>
      </c>
      <c r="AP44" s="1">
        <f t="shared" si="28"/>
        <v>25024.664032208344</v>
      </c>
      <c r="AQ44" s="1">
        <f t="shared" si="29"/>
        <v>36906.676316243982</v>
      </c>
      <c r="AR44" s="1">
        <f>AQ44-AN44</f>
        <v>8026.5356027092967</v>
      </c>
      <c r="AT44" s="1">
        <f t="shared" si="31"/>
        <v>447.8120889833624</v>
      </c>
      <c r="AU44" s="1">
        <f t="shared" si="32"/>
        <v>36271.733013767735</v>
      </c>
      <c r="AV44" s="1">
        <f t="shared" si="33"/>
        <v>634.94330247624748</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204.17618999999999</v>
      </c>
      <c r="Z45" s="1">
        <f t="shared" si="15"/>
        <v>263.75239059999996</v>
      </c>
      <c r="AA45" s="1">
        <f t="shared" si="16"/>
        <v>185.26249200000001</v>
      </c>
      <c r="AB45" s="1">
        <f t="shared" si="17"/>
        <v>198.15948999999998</v>
      </c>
      <c r="AC45" s="1">
        <f t="shared" si="18"/>
        <v>81.534178235196862</v>
      </c>
      <c r="AD45" s="1">
        <f t="shared" si="19"/>
        <v>224.76473862784127</v>
      </c>
      <c r="AE45" s="1">
        <f t="shared" si="20"/>
        <v>205.85104062784129</v>
      </c>
      <c r="AF45" s="1">
        <f t="shared" si="21"/>
        <v>0.4215587718575316</v>
      </c>
      <c r="AG45" s="1">
        <f t="shared" si="22"/>
        <v>-65.646260844709687</v>
      </c>
      <c r="AH45" s="1">
        <f t="shared" si="23"/>
        <v>116.38587343311185</v>
      </c>
      <c r="AI45" s="1">
        <f t="shared" si="24"/>
        <v>67.953107289297066</v>
      </c>
      <c r="AJ45" s="1">
        <f t="shared" si="25"/>
        <v>1</v>
      </c>
      <c r="AK45" s="2">
        <v>307</v>
      </c>
      <c r="AM45" s="1">
        <f t="shared" si="26"/>
        <v>362.36223256634696</v>
      </c>
      <c r="AN45" s="1">
        <f t="shared" si="1"/>
        <v>29544.90685576839</v>
      </c>
      <c r="AO45" s="1">
        <f t="shared" si="27"/>
        <v>12127.181472665177</v>
      </c>
      <c r="AP45" s="1">
        <f>$AL$5*AE45</f>
        <v>25444.423727844955</v>
      </c>
      <c r="AQ45" s="1">
        <f t="shared" si="29"/>
        <v>37571.60520051013</v>
      </c>
      <c r="AR45" s="1">
        <f t="shared" si="30"/>
        <v>8026.6983447417406</v>
      </c>
      <c r="AT45" s="1">
        <f t="shared" si="31"/>
        <v>455.22828024979395</v>
      </c>
      <c r="AU45" s="1">
        <f t="shared" si="32"/>
        <v>37116.663739588847</v>
      </c>
      <c r="AV45" s="1">
        <f t="shared" si="33"/>
        <v>454.94146092128358</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207.90003420000002</v>
      </c>
      <c r="Z46" s="1">
        <f t="shared" si="15"/>
        <v>259.78824579999997</v>
      </c>
      <c r="AA46" s="1">
        <f>G46+$S$18*(J46-B46)+$S$20*(G46-D46)</f>
        <v>187.84368600000002</v>
      </c>
      <c r="AB46" s="1">
        <f t="shared" si="17"/>
        <v>194.537026</v>
      </c>
      <c r="AC46" s="1">
        <f t="shared" si="18"/>
        <v>81.986771774195262</v>
      </c>
      <c r="AD46" s="1">
        <f t="shared" si="19"/>
        <v>229.29790832958176</v>
      </c>
      <c r="AE46" s="1">
        <f t="shared" si="20"/>
        <v>209.24156012958176</v>
      </c>
      <c r="AF46" s="1">
        <f t="shared" si="21"/>
        <v>0.39282806198145842</v>
      </c>
      <c r="AG46" s="1">
        <f t="shared" si="22"/>
        <v>-67.191950506026046</v>
      </c>
      <c r="AH46" s="1">
        <f t="shared" si="23"/>
        <v>116.67436036872657</v>
      </c>
      <c r="AI46" s="1">
        <f t="shared" si="24"/>
        <v>68.005391806696949</v>
      </c>
      <c r="AJ46" s="1">
        <f t="shared" si="25"/>
        <v>1</v>
      </c>
      <c r="AM46" s="1">
        <f t="shared" si="26"/>
        <v>368.21926257190006</v>
      </c>
      <c r="AN46" s="1">
        <f t="shared" si="1"/>
        <v>30189.108643344851</v>
      </c>
      <c r="AO46" s="1">
        <f t="shared" si="27"/>
        <v>12371.768643922585</v>
      </c>
      <c r="AP46" s="1">
        <f t="shared" si="28"/>
        <v>25863.512281377087</v>
      </c>
      <c r="AQ46" s="1">
        <f t="shared" si="29"/>
        <v>38235.280925299674</v>
      </c>
      <c r="AR46" s="1">
        <f t="shared" si="30"/>
        <v>8046.1722819548231</v>
      </c>
      <c r="AT46" s="1">
        <f t="shared" si="31"/>
        <v>462.7083634198886</v>
      </c>
      <c r="AU46" s="1">
        <f t="shared" si="32"/>
        <v>37935.964989717802</v>
      </c>
      <c r="AV46" s="1">
        <f t="shared" si="33"/>
        <v>299.3159355818716</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211.54712700000002</v>
      </c>
      <c r="Z47" s="1">
        <f t="shared" si="15"/>
        <v>255.75860439999994</v>
      </c>
      <c r="AA47" s="1">
        <f t="shared" si="16"/>
        <v>190.35595800000002</v>
      </c>
      <c r="AB47" s="1">
        <f t="shared" si="17"/>
        <v>190.86681999999996</v>
      </c>
      <c r="AC47" s="1">
        <f t="shared" si="18"/>
        <v>82.455434728695479</v>
      </c>
      <c r="AD47" s="1">
        <f t="shared" si="19"/>
        <v>233.60880848434837</v>
      </c>
      <c r="AE47" s="1">
        <f t="shared" si="20"/>
        <v>212.41763948434837</v>
      </c>
      <c r="AF47" s="1">
        <f t="shared" si="21"/>
        <v>0.36612697245948123</v>
      </c>
      <c r="AG47" s="1">
        <f t="shared" si="22"/>
        <v>-68.571590646758125</v>
      </c>
      <c r="AH47" s="1">
        <f t="shared" si="23"/>
        <v>116.9684853194068</v>
      </c>
      <c r="AI47" s="1">
        <f t="shared" si="24"/>
        <v>68.086173824077918</v>
      </c>
      <c r="AJ47" s="1">
        <f t="shared" si="25"/>
        <v>1</v>
      </c>
      <c r="AK47" s="1" t="s">
        <v>158</v>
      </c>
      <c r="AM47" s="1">
        <f t="shared" si="26"/>
        <v>374.08866290737865</v>
      </c>
      <c r="AN47" s="1">
        <f t="shared" si="1"/>
        <v>30845.643327104324</v>
      </c>
      <c r="AO47" s="1">
        <f t="shared" si="27"/>
        <v>12604.363261773018</v>
      </c>
      <c r="AP47" s="1">
        <f t="shared" si="28"/>
        <v>26256.094746102368</v>
      </c>
      <c r="AQ47" s="1">
        <f t="shared" si="29"/>
        <v>38860.458007875386</v>
      </c>
      <c r="AR47" s="1">
        <f t="shared" si="30"/>
        <v>8014.8146807710618</v>
      </c>
      <c r="AT47" s="1">
        <f t="shared" si="31"/>
        <v>470.20424488649127</v>
      </c>
      <c r="AU47" s="1">
        <f t="shared" si="32"/>
        <v>38770.895423393624</v>
      </c>
      <c r="AV47" s="1">
        <f t="shared" si="33"/>
        <v>89.562584481762315</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215.12942319999996</v>
      </c>
      <c r="Z48" s="1">
        <f t="shared" si="15"/>
        <v>251.65291159999998</v>
      </c>
      <c r="AA48" s="1">
        <f t="shared" si="16"/>
        <v>192.80759199999997</v>
      </c>
      <c r="AB48" s="1">
        <f t="shared" si="17"/>
        <v>187.13951600000001</v>
      </c>
      <c r="AC48" s="1">
        <f t="shared" si="18"/>
        <v>82.761168326595538</v>
      </c>
      <c r="AD48" s="1">
        <f>Y48-Q48</f>
        <v>237.86653731433731</v>
      </c>
      <c r="AE48" s="1">
        <f t="shared" si="20"/>
        <v>215.54470611433732</v>
      </c>
      <c r="AF48" s="1">
        <f t="shared" si="21"/>
        <v>0.34074174821308995</v>
      </c>
      <c r="AG48" s="1">
        <f t="shared" si="22"/>
        <v>-69.844378937761519</v>
      </c>
      <c r="AH48" s="1">
        <f t="shared" si="23"/>
        <v>117.2428989095541</v>
      </c>
      <c r="AI48" s="1">
        <f t="shared" si="24"/>
        <v>68.046429617128794</v>
      </c>
      <c r="AJ48" s="1">
        <f t="shared" si="25"/>
        <v>1</v>
      </c>
      <c r="AK48" s="1">
        <v>5.4</v>
      </c>
      <c r="AM48" s="1">
        <f t="shared" si="26"/>
        <v>379.99308047807278</v>
      </c>
      <c r="AN48" s="1">
        <f t="shared" si="1"/>
        <v>31448.671296387347</v>
      </c>
      <c r="AO48" s="1">
        <f t="shared" si="27"/>
        <v>12834.089020795071</v>
      </c>
      <c r="AP48" s="1">
        <f t="shared" si="28"/>
        <v>26642.618943968784</v>
      </c>
      <c r="AQ48" s="1">
        <f t="shared" si="29"/>
        <v>39476.707964763853</v>
      </c>
      <c r="AR48" s="1">
        <f t="shared" si="30"/>
        <v>8028.036668376506</v>
      </c>
      <c r="AT48" s="1">
        <f t="shared" si="31"/>
        <v>477.74484728359135</v>
      </c>
      <c r="AU48" s="1">
        <f t="shared" si="32"/>
        <v>39538.721723200986</v>
      </c>
      <c r="AV48" s="1">
        <f t="shared" si="33"/>
        <v>-62.01375843713322</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218.62276319999998</v>
      </c>
      <c r="Z49" s="1">
        <f t="shared" si="15"/>
        <v>247.46413999999999</v>
      </c>
      <c r="AA49" s="1">
        <f t="shared" si="16"/>
        <v>195.17867999999999</v>
      </c>
      <c r="AB49" s="1">
        <f t="shared" si="17"/>
        <v>183.35177600000003</v>
      </c>
      <c r="AC49" s="1">
        <f t="shared" si="18"/>
        <v>83.044007025507781</v>
      </c>
      <c r="AD49" s="1">
        <f t="shared" si="19"/>
        <v>242.07152171236254</v>
      </c>
      <c r="AE49" s="1">
        <f t="shared" si="20"/>
        <v>218.62743851236254</v>
      </c>
      <c r="AF49" s="1">
        <f t="shared" si="21"/>
        <v>0.31554638981765071</v>
      </c>
      <c r="AG49" s="1">
        <f t="shared" si="22"/>
        <v>-71.107796453622768</v>
      </c>
      <c r="AH49" s="1">
        <f t="shared" si="23"/>
        <v>117.41902428520579</v>
      </c>
      <c r="AI49" s="1">
        <f t="shared" si="24"/>
        <v>68.006787935956112</v>
      </c>
      <c r="AJ49" s="1">
        <f t="shared" si="25"/>
        <v>1</v>
      </c>
      <c r="AM49" s="1">
        <f t="shared" si="26"/>
        <v>385.92517327351953</v>
      </c>
      <c r="AN49" s="1">
        <f t="shared" si="1"/>
        <v>32048.772800646464</v>
      </c>
      <c r="AO49" s="1">
        <f t="shared" si="27"/>
        <v>13060.968953990523</v>
      </c>
      <c r="AP49" s="1">
        <f t="shared" si="28"/>
        <v>27023.663164759091</v>
      </c>
      <c r="AQ49" s="1">
        <f t="shared" si="29"/>
        <v>40084.632118749614</v>
      </c>
      <c r="AR49" s="1">
        <f t="shared" si="30"/>
        <v>8035.8593181031501</v>
      </c>
      <c r="AT49" s="1">
        <f t="shared" si="31"/>
        <v>485.3207940416907</v>
      </c>
      <c r="AU49" s="1">
        <f t="shared" si="32"/>
        <v>40302.983430023174</v>
      </c>
      <c r="AV49" s="1">
        <f t="shared" si="33"/>
        <v>-218.35131127355999</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222.03900179999999</v>
      </c>
      <c r="Z50" s="1">
        <f t="shared" si="15"/>
        <v>243.21849919999997</v>
      </c>
      <c r="AA50" s="1">
        <f t="shared" si="16"/>
        <v>197.48111400000005</v>
      </c>
      <c r="AB50" s="1">
        <f t="shared" si="17"/>
        <v>179.52370400000001</v>
      </c>
      <c r="AC50" s="1">
        <f t="shared" si="18"/>
        <v>83.409365314787252</v>
      </c>
      <c r="AD50" s="1">
        <f t="shared" si="19"/>
        <v>246.00601143810397</v>
      </c>
      <c r="AE50" s="1">
        <f t="shared" si="20"/>
        <v>221.44812363810402</v>
      </c>
      <c r="AF50" s="1">
        <f t="shared" si="21"/>
        <v>0.292412499578453</v>
      </c>
      <c r="AG50" s="1">
        <f t="shared" si="22"/>
        <v>-72.19929604113436</v>
      </c>
      <c r="AH50" s="1">
        <f t="shared" si="23"/>
        <v>117.6300869104808</v>
      </c>
      <c r="AI50" s="1">
        <f t="shared" si="24"/>
        <v>68.04975217112613</v>
      </c>
      <c r="AJ50" s="1">
        <f t="shared" si="25"/>
        <v>1</v>
      </c>
      <c r="AM50" s="1">
        <f t="shared" si="26"/>
        <v>391.85617152047229</v>
      </c>
      <c r="AN50" s="1">
        <f t="shared" si="1"/>
        <v>32684.474561205006</v>
      </c>
      <c r="AO50" s="1">
        <f t="shared" si="27"/>
        <v>13273.254347142902</v>
      </c>
      <c r="AP50" s="1">
        <f t="shared" si="28"/>
        <v>27372.316770411489</v>
      </c>
      <c r="AQ50" s="1">
        <f>AO50+AP50</f>
        <v>40645.571117554391</v>
      </c>
      <c r="AR50" s="1">
        <f t="shared" si="30"/>
        <v>7961.0965563493846</v>
      </c>
      <c r="AT50" s="1">
        <f t="shared" si="31"/>
        <v>492.89534293879899</v>
      </c>
      <c r="AU50" s="1">
        <f t="shared" si="32"/>
        <v>41112.087721139629</v>
      </c>
      <c r="AV50" s="1">
        <f t="shared" si="33"/>
        <v>-466.51660358523804</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225.38516639999997</v>
      </c>
      <c r="Z51" s="1">
        <f>B51+$S$12*(G51-D51)+$S$14*(B51-J51)</f>
        <v>238.8928296</v>
      </c>
      <c r="AA51" s="1">
        <f t="shared" si="16"/>
        <v>199.718232</v>
      </c>
      <c r="AB51" s="1">
        <f t="shared" si="17"/>
        <v>175.63639200000003</v>
      </c>
      <c r="AC51" s="1">
        <f t="shared" si="18"/>
        <v>83.538803350033973</v>
      </c>
      <c r="AD51" s="1">
        <f t="shared" si="19"/>
        <v>249.98496412066277</v>
      </c>
      <c r="AE51" s="1">
        <f t="shared" si="20"/>
        <v>224.31802972066279</v>
      </c>
      <c r="AF51" s="1">
        <f t="shared" si="21"/>
        <v>0.26987565104044631</v>
      </c>
      <c r="AG51" s="1">
        <f t="shared" si="22"/>
        <v>-73.243193769257147</v>
      </c>
      <c r="AH51" s="1">
        <f t="shared" si="23"/>
        <v>117.79358906788529</v>
      </c>
      <c r="AI51" s="1">
        <f t="shared" si="24"/>
        <v>67.915769052667315</v>
      </c>
      <c r="AJ51" s="1">
        <f t="shared" si="25"/>
        <v>1</v>
      </c>
      <c r="AM51" s="1">
        <f t="shared" si="26"/>
        <v>397.82715406285018</v>
      </c>
      <c r="AN51" s="1">
        <f t="shared" si="1"/>
        <v>33234.004390560112</v>
      </c>
      <c r="AO51" s="1">
        <f t="shared" si="27"/>
        <v>13487.938739130361</v>
      </c>
      <c r="AP51" s="1">
        <f t="shared" si="28"/>
        <v>27727.054381652251</v>
      </c>
      <c r="AQ51" s="1">
        <f t="shared" si="29"/>
        <v>41214.993120782616</v>
      </c>
      <c r="AR51" s="1">
        <f t="shared" si="30"/>
        <v>7980.9887302225034</v>
      </c>
      <c r="AT51" s="1">
        <f t="shared" si="31"/>
        <v>500.52095625848904</v>
      </c>
      <c r="AU51" s="1">
        <f t="shared" si="32"/>
        <v>41812.921737448873</v>
      </c>
      <c r="AV51" s="1">
        <f t="shared" si="33"/>
        <v>-597.92861666625686</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228.6416748</v>
      </c>
      <c r="Z52" s="1">
        <f t="shared" si="15"/>
        <v>234.49833599999999</v>
      </c>
      <c r="AA52" s="1">
        <f t="shared" si="16"/>
        <v>201.87533999999999</v>
      </c>
      <c r="AB52" s="1">
        <f t="shared" si="17"/>
        <v>171.70046399999998</v>
      </c>
      <c r="AC52" s="1">
        <f t="shared" si="18"/>
        <v>83.755936720737139</v>
      </c>
      <c r="AD52" s="1">
        <f t="shared" si="19"/>
        <v>253.77681725946985</v>
      </c>
      <c r="AE52" s="1">
        <f t="shared" si="20"/>
        <v>227.01048245946984</v>
      </c>
      <c r="AF52" s="1">
        <f t="shared" si="21"/>
        <v>0.24826354481257415</v>
      </c>
      <c r="AG52" s="1">
        <f t="shared" si="22"/>
        <v>-74.212553637107064</v>
      </c>
      <c r="AH52" s="1">
        <f t="shared" si="23"/>
        <v>117.92527290354721</v>
      </c>
      <c r="AI52" s="1">
        <f t="shared" si="24"/>
        <v>67.870941116719848</v>
      </c>
      <c r="AJ52" s="1">
        <f t="shared" si="25"/>
        <v>1</v>
      </c>
      <c r="AM52" s="1">
        <f t="shared" si="26"/>
        <v>403.80281502285391</v>
      </c>
      <c r="AN52" s="1">
        <f t="shared" si="1"/>
        <v>33820.883022709677</v>
      </c>
      <c r="AO52" s="1">
        <f t="shared" si="27"/>
        <v>13692.528175234696</v>
      </c>
      <c r="AP52" s="1">
        <f t="shared" si="28"/>
        <v>28059.857694885235</v>
      </c>
      <c r="AQ52" s="1">
        <f t="shared" si="29"/>
        <v>41752.385870119935</v>
      </c>
      <c r="AR52" s="1">
        <f t="shared" si="30"/>
        <v>7931.5028474102583</v>
      </c>
      <c r="AT52" s="1">
        <f t="shared" si="31"/>
        <v>508.15254444136258</v>
      </c>
      <c r="AU52" s="1">
        <f t="shared" si="32"/>
        <v>42560.792356712329</v>
      </c>
      <c r="AV52" s="1">
        <f t="shared" si="33"/>
        <v>-808.40648659239378</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231.82705920000001</v>
      </c>
      <c r="Z53" s="1">
        <f t="shared" si="15"/>
        <v>230.04369579999999</v>
      </c>
      <c r="AA53" s="1">
        <f t="shared" si="16"/>
        <v>203.96793600000001</v>
      </c>
      <c r="AB53" s="1">
        <f t="shared" si="17"/>
        <v>167.72152600000001</v>
      </c>
      <c r="AC53" s="1">
        <f t="shared" si="18"/>
        <v>83.808849488082345</v>
      </c>
      <c r="AD53" s="1">
        <f t="shared" si="19"/>
        <v>257.5455543430113</v>
      </c>
      <c r="AE53" s="1">
        <f t="shared" si="20"/>
        <v>229.6864311430113</v>
      </c>
      <c r="AF53" s="1">
        <f t="shared" si="21"/>
        <v>0.2275696433196302</v>
      </c>
      <c r="AG53" s="1">
        <f t="shared" si="22"/>
        <v>-75.111496154492144</v>
      </c>
      <c r="AH53" s="1">
        <f t="shared" si="23"/>
        <v>118.0404760590576</v>
      </c>
      <c r="AI53" s="1">
        <f t="shared" si="24"/>
        <v>67.707124467044764</v>
      </c>
      <c r="AJ53" s="1">
        <f t="shared" si="25"/>
        <v>1</v>
      </c>
      <c r="AM53" s="1">
        <f t="shared" si="26"/>
        <v>409.78850763273533</v>
      </c>
      <c r="AN53" s="1">
        <f t="shared" si="1"/>
        <v>34343.903358137795</v>
      </c>
      <c r="AO53" s="1">
        <f t="shared" si="27"/>
        <v>13895.870384577176</v>
      </c>
      <c r="AP53" s="1">
        <f t="shared" si="28"/>
        <v>28390.621007863061</v>
      </c>
      <c r="AQ53" s="1">
        <f t="shared" si="29"/>
        <v>42286.491392440235</v>
      </c>
      <c r="AR53" s="1">
        <f t="shared" si="30"/>
        <v>7942.5880343024401</v>
      </c>
      <c r="AT53" s="1">
        <f t="shared" si="31"/>
        <v>515.79694416444488</v>
      </c>
      <c r="AU53" s="1">
        <f t="shared" si="32"/>
        <v>43228.348459890774</v>
      </c>
      <c r="AV53" s="1">
        <f t="shared" si="33"/>
        <v>-941.85706745053903</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234.9227874</v>
      </c>
      <c r="Z54" s="1">
        <f t="shared" si="15"/>
        <v>225.52123159999999</v>
      </c>
      <c r="AA54" s="1">
        <f t="shared" si="16"/>
        <v>205.98052200000004</v>
      </c>
      <c r="AB54" s="1">
        <f t="shared" si="17"/>
        <v>163.69497200000001</v>
      </c>
      <c r="AC54" s="1">
        <f t="shared" si="18"/>
        <v>83.98048991128455</v>
      </c>
      <c r="AD54" s="1">
        <f t="shared" si="19"/>
        <v>261.09726060151354</v>
      </c>
      <c r="AE54" s="1">
        <f t="shared" si="20"/>
        <v>232.15499520151357</v>
      </c>
      <c r="AF54" s="1">
        <f t="shared" si="21"/>
        <v>0.20786473963605318</v>
      </c>
      <c r="AG54" s="1">
        <f t="shared" si="22"/>
        <v>-75.926988726455704</v>
      </c>
      <c r="AH54" s="1">
        <f t="shared" si="23"/>
        <v>118.14017409918537</v>
      </c>
      <c r="AI54" s="1">
        <f t="shared" si="24"/>
        <v>67.656558327184769</v>
      </c>
      <c r="AJ54" s="1">
        <f t="shared" si="25"/>
        <v>1</v>
      </c>
      <c r="AM54" s="1">
        <f t="shared" si="26"/>
        <v>415.77717196436561</v>
      </c>
      <c r="AN54" s="1">
        <f t="shared" si="1"/>
        <v>34917.170595495831</v>
      </c>
      <c r="AO54" s="1">
        <f t="shared" si="27"/>
        <v>14087.502695754665</v>
      </c>
      <c r="AP54" s="1">
        <f t="shared" si="28"/>
        <v>28695.750336878293</v>
      </c>
      <c r="AQ54" s="1">
        <f t="shared" si="29"/>
        <v>42783.253032632958</v>
      </c>
      <c r="AR54" s="1">
        <f t="shared" si="30"/>
        <v>7866.0824371371273</v>
      </c>
      <c r="AT54" s="1">
        <f t="shared" si="31"/>
        <v>523.4451391089649</v>
      </c>
      <c r="AU54" s="1">
        <f t="shared" si="32"/>
        <v>43959.179224051368</v>
      </c>
      <c r="AV54" s="1">
        <f t="shared" si="33"/>
        <v>-1175.9261914184099</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237.93648680000001</v>
      </c>
      <c r="Z55" s="1">
        <f t="shared" si="15"/>
        <v>220.93329339999997</v>
      </c>
      <c r="AA55" s="1">
        <f t="shared" si="16"/>
        <v>207.91950800000001</v>
      </c>
      <c r="AB55" s="1">
        <f t="shared" si="17"/>
        <v>159.62253399999997</v>
      </c>
      <c r="AC55" s="1">
        <f t="shared" si="18"/>
        <v>83.94700314846574</v>
      </c>
      <c r="AD55" s="1">
        <f t="shared" si="19"/>
        <v>264.63566923331257</v>
      </c>
      <c r="AE55" s="1">
        <f t="shared" si="20"/>
        <v>234.61869043331254</v>
      </c>
      <c r="AF55" s="1">
        <f t="shared" si="21"/>
        <v>0.18905054001447019</v>
      </c>
      <c r="AG55" s="1">
        <f t="shared" si="22"/>
        <v>-76.666137679124247</v>
      </c>
      <c r="AH55" s="1">
        <f t="shared" si="23"/>
        <v>118.22786737822801</v>
      </c>
      <c r="AI55" s="1">
        <f t="shared" si="24"/>
        <v>67.456672917299784</v>
      </c>
      <c r="AJ55" s="1">
        <f t="shared" si="25"/>
        <v>1</v>
      </c>
      <c r="AM55" s="1">
        <f t="shared" si="26"/>
        <v>421.78081970540268</v>
      </c>
      <c r="AN55" s="1">
        <f t="shared" si="1"/>
        <v>35407.235799771901</v>
      </c>
      <c r="AO55" s="1">
        <f t="shared" si="27"/>
        <v>14278.417533483382</v>
      </c>
      <c r="AP55" s="1">
        <f t="shared" si="28"/>
        <v>29000.277849700036</v>
      </c>
      <c r="AQ55" s="1">
        <f t="shared" si="29"/>
        <v>43278.695383183418</v>
      </c>
      <c r="AR55" s="1">
        <f t="shared" si="30"/>
        <v>7871.4595834115171</v>
      </c>
      <c r="AT55" s="1">
        <f t="shared" si="31"/>
        <v>531.11246954509556</v>
      </c>
      <c r="AU55" s="1">
        <f t="shared" si="32"/>
        <v>44585.30015309155</v>
      </c>
      <c r="AV55" s="1">
        <f t="shared" si="33"/>
        <v>-1306.6047699081319</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240.86545740000003</v>
      </c>
      <c r="Z56" s="1">
        <f t="shared" si="15"/>
        <v>216.29213599999997</v>
      </c>
      <c r="AA56" s="1">
        <f t="shared" si="16"/>
        <v>209.78343000000001</v>
      </c>
      <c r="AB56" s="1">
        <f t="shared" si="17"/>
        <v>155.51403199999999</v>
      </c>
      <c r="AC56" s="1">
        <f t="shared" si="18"/>
        <v>83.981122835030234</v>
      </c>
      <c r="AD56" s="1">
        <f t="shared" si="19"/>
        <v>268.02905032246912</v>
      </c>
      <c r="AE56" s="1">
        <f t="shared" si="20"/>
        <v>236.9470229224691</v>
      </c>
      <c r="AF56" s="1">
        <f t="shared" si="21"/>
        <v>0.17084541054175717</v>
      </c>
      <c r="AG56" s="1">
        <f t="shared" si="22"/>
        <v>-77.363963204280708</v>
      </c>
      <c r="AH56" s="1">
        <f t="shared" si="23"/>
        <v>118.28574867714114</v>
      </c>
      <c r="AI56" s="1">
        <f t="shared" si="24"/>
        <v>67.325714375723066</v>
      </c>
      <c r="AJ56" s="1">
        <f t="shared" si="25"/>
        <v>1</v>
      </c>
      <c r="AM56" s="1">
        <f t="shared" si="26"/>
        <v>427.77207942113847</v>
      </c>
      <c r="AN56" s="1">
        <f t="shared" si="1"/>
        <v>35924.779547262937</v>
      </c>
      <c r="AO56" s="1">
        <f t="shared" si="27"/>
        <v>14461.507410148823</v>
      </c>
      <c r="AP56" s="1">
        <f t="shared" si="28"/>
        <v>29288.07371535472</v>
      </c>
      <c r="AQ56" s="1">
        <f t="shared" si="29"/>
        <v>43749.581125503544</v>
      </c>
      <c r="AR56" s="1">
        <f t="shared" si="30"/>
        <v>7824.8015782406073</v>
      </c>
      <c r="AT56" s="1">
        <f t="shared" si="31"/>
        <v>538.76397908574199</v>
      </c>
      <c r="AU56" s="1">
        <f t="shared" si="32"/>
        <v>45246.003906689359</v>
      </c>
      <c r="AV56" s="1">
        <f t="shared" si="33"/>
        <v>-1496.4227811858145</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243.71139919999996</v>
      </c>
      <c r="Z57" s="1">
        <f t="shared" si="15"/>
        <v>211.58550459999998</v>
      </c>
      <c r="AA57" s="1">
        <f t="shared" si="16"/>
        <v>211.57275199999998</v>
      </c>
      <c r="AB57" s="1">
        <f t="shared" si="17"/>
        <v>151.359646</v>
      </c>
      <c r="AC57" s="1">
        <f t="shared" si="18"/>
        <v>83.908725058089502</v>
      </c>
      <c r="AD57" s="1">
        <f t="shared" si="19"/>
        <v>271.36881528628516</v>
      </c>
      <c r="AE57" s="1">
        <f t="shared" si="20"/>
        <v>239.23016808628518</v>
      </c>
      <c r="AF57" s="1">
        <f t="shared" si="21"/>
        <v>0.15331747713438457</v>
      </c>
      <c r="AG57" s="1">
        <f t="shared" si="22"/>
        <v>-78.005660661964512</v>
      </c>
      <c r="AH57" s="1">
        <f t="shared" si="23"/>
        <v>118.32391422467734</v>
      </c>
      <c r="AI57" s="1">
        <f t="shared" si="24"/>
        <v>67.12472278543602</v>
      </c>
      <c r="AJ57" s="1">
        <f t="shared" si="25"/>
        <v>1</v>
      </c>
      <c r="AM57" s="1">
        <f t="shared" si="26"/>
        <v>433.77220578326251</v>
      </c>
      <c r="AN57" s="1">
        <f t="shared" si="1"/>
        <v>36397.272752908793</v>
      </c>
      <c r="AO57" s="1">
        <f t="shared" si="27"/>
        <v>14641.704428771516</v>
      </c>
      <c r="AP57" s="1">
        <f t="shared" si="28"/>
        <v>29570.284156473372</v>
      </c>
      <c r="AQ57" s="1">
        <f t="shared" si="29"/>
        <v>44211.988585244886</v>
      </c>
      <c r="AR57" s="1">
        <f t="shared" si="30"/>
        <v>7814.7158323360927</v>
      </c>
      <c r="AT57" s="1">
        <f t="shared" si="31"/>
        <v>546.42681232668713</v>
      </c>
      <c r="AU57" s="1">
        <f t="shared" si="32"/>
        <v>45849.977159888258</v>
      </c>
      <c r="AV57" s="1">
        <f t="shared" si="33"/>
        <v>-1637.988574643372</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246.46763479999998</v>
      </c>
      <c r="Z58" s="1">
        <f t="shared" si="15"/>
        <v>206.83293140000004</v>
      </c>
      <c r="AA58" s="1">
        <f t="shared" si="16"/>
        <v>213.28386799999998</v>
      </c>
      <c r="AB58" s="1">
        <f t="shared" si="17"/>
        <v>147.17587400000005</v>
      </c>
      <c r="AC58" s="1">
        <f t="shared" si="18"/>
        <v>83.947679845044917</v>
      </c>
      <c r="AD58" s="1">
        <f t="shared" si="19"/>
        <v>274.47798561453084</v>
      </c>
      <c r="AE58" s="1">
        <f t="shared" si="20"/>
        <v>241.29421881453084</v>
      </c>
      <c r="AF58" s="1">
        <f t="shared" si="21"/>
        <v>0.13690235478454099</v>
      </c>
      <c r="AG58" s="1">
        <f t="shared" si="22"/>
        <v>-78.553136518978306</v>
      </c>
      <c r="AH58" s="1">
        <f t="shared" si="23"/>
        <v>118.37630836914789</v>
      </c>
      <c r="AI58" s="1">
        <f t="shared" si="24"/>
        <v>67.027156918673356</v>
      </c>
      <c r="AJ58" s="1">
        <f t="shared" si="25"/>
        <v>1</v>
      </c>
      <c r="AM58" s="1">
        <f t="shared" si="26"/>
        <v>439.75225357864457</v>
      </c>
      <c r="AN58" s="1">
        <f t="shared" si="1"/>
        <v>36916.181394557061</v>
      </c>
      <c r="AO58" s="1">
        <f t="shared" si="27"/>
        <v>14809.459713832013</v>
      </c>
      <c r="AP58" s="1">
        <f t="shared" si="28"/>
        <v>29825.413210788905</v>
      </c>
      <c r="AQ58" s="1">
        <f t="shared" si="29"/>
        <v>44634.872924620919</v>
      </c>
      <c r="AR58" s="1">
        <f t="shared" si="30"/>
        <v>7718.6915300638575</v>
      </c>
      <c r="AT58" s="1">
        <f t="shared" si="31"/>
        <v>554.06400298956385</v>
      </c>
      <c r="AU58" s="1">
        <f t="shared" si="32"/>
        <v>46512.387536631919</v>
      </c>
      <c r="AV58" s="1">
        <f t="shared" si="33"/>
        <v>-1877.5146120110003</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249.14119159999996</v>
      </c>
      <c r="Z59" s="1">
        <f t="shared" si="15"/>
        <v>202.01025679999998</v>
      </c>
      <c r="AA59" s="1">
        <f t="shared" si="16"/>
        <v>214.92011599999998</v>
      </c>
      <c r="AB59" s="1">
        <f t="shared" si="17"/>
        <v>142.94280799999999</v>
      </c>
      <c r="AC59" s="1">
        <f>AJ59*((AG59-Q59)^2+(AH59-R59)^2)^0.5</f>
        <v>83.726289791363001</v>
      </c>
      <c r="AD59" s="1">
        <f t="shared" si="19"/>
        <v>277.65721315199011</v>
      </c>
      <c r="AE59" s="1">
        <f t="shared" si="20"/>
        <v>243.4361375519901</v>
      </c>
      <c r="AF59" s="1">
        <f t="shared" si="21"/>
        <v>0.12079907917635449</v>
      </c>
      <c r="AG59" s="1">
        <f t="shared" si="22"/>
        <v>-79.076250333159152</v>
      </c>
      <c r="AH59" s="1">
        <f t="shared" si="23"/>
        <v>118.3910704085732</v>
      </c>
      <c r="AI59" s="1">
        <f t="shared" si="24"/>
        <v>66.736458310455333</v>
      </c>
      <c r="AJ59" s="1">
        <f t="shared" si="25"/>
        <v>1</v>
      </c>
      <c r="AM59" s="1">
        <f t="shared" si="26"/>
        <v>445.75221526866295</v>
      </c>
      <c r="AN59" s="1">
        <f t="shared" si="1"/>
        <v>37321.1791507261</v>
      </c>
      <c r="AO59" s="1">
        <f t="shared" si="27"/>
        <v>14980.994935615628</v>
      </c>
      <c r="AP59" s="1">
        <f t="shared" si="28"/>
        <v>30090.167218251296</v>
      </c>
      <c r="AQ59" s="1">
        <f t="shared" si="29"/>
        <v>45071.162153866928</v>
      </c>
      <c r="AR59" s="1">
        <f t="shared" si="30"/>
        <v>7749.9830031408273</v>
      </c>
      <c r="AT59" s="1">
        <f t="shared" si="31"/>
        <v>561.72662592579047</v>
      </c>
      <c r="AU59" s="1">
        <f t="shared" si="32"/>
        <v>47031.286265787297</v>
      </c>
      <c r="AV59" s="1">
        <f t="shared" si="33"/>
        <v>-1960.1241119203696</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251.72369220000002</v>
      </c>
      <c r="Z60" s="1">
        <f t="shared" si="15"/>
        <v>197.14826779999999</v>
      </c>
      <c r="AA60" s="1">
        <f t="shared" si="16"/>
        <v>216.47742600000004</v>
      </c>
      <c r="AB60" s="1">
        <f t="shared" si="17"/>
        <v>138.685766</v>
      </c>
      <c r="AC60" s="1">
        <f t="shared" si="18"/>
        <v>83.698260951004997</v>
      </c>
      <c r="AD60" s="1">
        <f t="shared" si="19"/>
        <v>280.56013287684021</v>
      </c>
      <c r="AE60" s="1">
        <f t="shared" si="20"/>
        <v>245.31386667684023</v>
      </c>
      <c r="AF60" s="1">
        <f t="shared" si="21"/>
        <v>0.10573683723061168</v>
      </c>
      <c r="AG60" s="1">
        <f t="shared" si="22"/>
        <v>-79.513002675254185</v>
      </c>
      <c r="AH60" s="1">
        <f t="shared" si="23"/>
        <v>118.42245694073672</v>
      </c>
      <c r="AI60" s="1">
        <f t="shared" si="24"/>
        <v>66.612948818104655</v>
      </c>
      <c r="AJ60" s="1">
        <f t="shared" si="25"/>
        <v>1</v>
      </c>
      <c r="AM60" s="1">
        <f t="shared" si="26"/>
        <v>451.71853411716654</v>
      </c>
      <c r="AN60" s="1">
        <f t="shared" si="1"/>
        <v>37808.05574494406</v>
      </c>
      <c r="AO60" s="1">
        <f t="shared" si="27"/>
        <v>15137.621969369915</v>
      </c>
      <c r="AP60" s="1">
        <f t="shared" si="28"/>
        <v>30322.265804457518</v>
      </c>
      <c r="AQ60" s="1">
        <f t="shared" si="29"/>
        <v>45459.887773827431</v>
      </c>
      <c r="AR60" s="1">
        <f t="shared" si="30"/>
        <v>7651.8320288833711</v>
      </c>
      <c r="AT60" s="1">
        <f t="shared" si="31"/>
        <v>569.34628318617627</v>
      </c>
      <c r="AU60" s="1">
        <f t="shared" si="32"/>
        <v>47653.293781601373</v>
      </c>
      <c r="AV60" s="1">
        <f t="shared" si="33"/>
        <v>-2193.4060077739414</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254.21753659999993</v>
      </c>
      <c r="Z61" s="1">
        <f t="shared" si="15"/>
        <v>192.22345479999996</v>
      </c>
      <c r="AA61" s="1">
        <f t="shared" si="16"/>
        <v>217.95572599999997</v>
      </c>
      <c r="AB61" s="1">
        <f t="shared" si="17"/>
        <v>134.38610799999998</v>
      </c>
      <c r="AC61" s="1">
        <f t="shared" si="18"/>
        <v>83.433503087568383</v>
      </c>
      <c r="AD61" s="1">
        <f t="shared" si="19"/>
        <v>283.51006049365373</v>
      </c>
      <c r="AE61" s="1">
        <f t="shared" si="20"/>
        <v>247.24824989365379</v>
      </c>
      <c r="AF61" s="1">
        <f t="shared" si="21"/>
        <v>9.1008324406302854E-2</v>
      </c>
      <c r="AG61" s="1">
        <f t="shared" si="22"/>
        <v>-79.922925828181349</v>
      </c>
      <c r="AH61" s="1">
        <f t="shared" si="23"/>
        <v>118.42210063685297</v>
      </c>
      <c r="AI61" s="1">
        <f t="shared" si="24"/>
        <v>66.315245889700776</v>
      </c>
      <c r="AJ61" s="1">
        <f t="shared" si="25"/>
        <v>1</v>
      </c>
      <c r="AM61" s="1">
        <f t="shared" si="26"/>
        <v>457.69456899279788</v>
      </c>
      <c r="AN61" s="1">
        <f t="shared" si="1"/>
        <v>38187.061235223882</v>
      </c>
      <c r="AO61" s="1">
        <f t="shared" si="27"/>
        <v>15296.785313935088</v>
      </c>
      <c r="AP61" s="1">
        <f t="shared" si="28"/>
        <v>30561.367176354976</v>
      </c>
      <c r="AQ61" s="1">
        <f t="shared" si="29"/>
        <v>45858.152490290064</v>
      </c>
      <c r="AR61" s="1">
        <f t="shared" si="30"/>
        <v>7671.0912550661815</v>
      </c>
      <c r="AT61" s="1">
        <f t="shared" si="31"/>
        <v>576.97834890117633</v>
      </c>
      <c r="AU61" s="1">
        <f t="shared" si="32"/>
        <v>48139.324854506405</v>
      </c>
      <c r="AV61" s="1">
        <f t="shared" si="33"/>
        <v>-2281.1723642163415</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256.62032480000005</v>
      </c>
      <c r="Z62" s="1">
        <f t="shared" si="15"/>
        <v>187.26032739999999</v>
      </c>
      <c r="AA62" s="1">
        <f t="shared" si="16"/>
        <v>219.35508800000002</v>
      </c>
      <c r="AB62" s="1">
        <f t="shared" si="17"/>
        <v>130.06347400000001</v>
      </c>
      <c r="AC62" s="1">
        <f t="shared" si="18"/>
        <v>83.317354327670486</v>
      </c>
      <c r="AD62" s="1">
        <f t="shared" si="19"/>
        <v>286.24571776095758</v>
      </c>
      <c r="AE62" s="1">
        <f t="shared" si="20"/>
        <v>248.98048096095755</v>
      </c>
      <c r="AF62" s="1">
        <f t="shared" si="21"/>
        <v>7.6934769740416395E-2</v>
      </c>
      <c r="AG62" s="1">
        <f t="shared" si="22"/>
        <v>-80.283667805834824</v>
      </c>
      <c r="AH62" s="1">
        <f t="shared" si="23"/>
        <v>118.41561108760278</v>
      </c>
      <c r="AI62" s="1">
        <f t="shared" si="24"/>
        <v>66.147718947091931</v>
      </c>
      <c r="AJ62" s="1">
        <f t="shared" si="25"/>
        <v>1</v>
      </c>
      <c r="AM62" s="1">
        <f t="shared" si="26"/>
        <v>463.63802512363429</v>
      </c>
      <c r="AN62" s="1">
        <f t="shared" si="1"/>
        <v>38629.093619007232</v>
      </c>
      <c r="AO62" s="1">
        <f t="shared" si="27"/>
        <v>15444.387701792468</v>
      </c>
      <c r="AP62" s="1">
        <f t="shared" si="28"/>
        <v>30775.481329660124</v>
      </c>
      <c r="AQ62" s="1">
        <f t="shared" si="29"/>
        <v>46219.869031452588</v>
      </c>
      <c r="AR62" s="1">
        <f t="shared" si="30"/>
        <v>7590.7754124453568</v>
      </c>
      <c r="AT62" s="1">
        <f t="shared" si="31"/>
        <v>584.56880791100127</v>
      </c>
      <c r="AU62" s="1">
        <f t="shared" si="32"/>
        <v>48704.726497624841</v>
      </c>
      <c r="AV62" s="1">
        <f t="shared" si="33"/>
        <v>-2484.8574661722523</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258.9341068</v>
      </c>
      <c r="Z63" s="1">
        <f t="shared" si="15"/>
        <v>182.24100339999998</v>
      </c>
      <c r="AA63" s="1">
        <f t="shared" si="16"/>
        <v>220.67570800000001</v>
      </c>
      <c r="AB63" s="1">
        <f t="shared" si="17"/>
        <v>125.70363400000001</v>
      </c>
      <c r="AC63" s="1">
        <f t="shared" si="18"/>
        <v>83.067895382530594</v>
      </c>
      <c r="AD63" s="1">
        <f t="shared" si="19"/>
        <v>288.91437894560482</v>
      </c>
      <c r="AE63" s="1">
        <f t="shared" si="20"/>
        <v>250.65598014560487</v>
      </c>
      <c r="AF63" s="1">
        <f t="shared" si="21"/>
        <v>6.3667974955532114E-2</v>
      </c>
      <c r="AG63" s="1">
        <f t="shared" si="22"/>
        <v>-80.568286457694697</v>
      </c>
      <c r="AH63" s="1">
        <f t="shared" si="23"/>
        <v>118.42105654189609</v>
      </c>
      <c r="AI63" s="1">
        <f t="shared" si="24"/>
        <v>65.887237392706339</v>
      </c>
      <c r="AJ63" s="1">
        <f t="shared" si="25"/>
        <v>1</v>
      </c>
      <c r="AM63" s="1">
        <f t="shared" si="26"/>
        <v>469.5816099431641</v>
      </c>
      <c r="AN63" s="1">
        <f t="shared" si="1"/>
        <v>39007.156048319041</v>
      </c>
      <c r="AO63" s="1">
        <f t="shared" si="27"/>
        <v>15588.37531601011</v>
      </c>
      <c r="AP63" s="1">
        <f t="shared" si="28"/>
        <v>30982.583081877641</v>
      </c>
      <c r="AQ63" s="1">
        <f t="shared" si="29"/>
        <v>46570.958397887749</v>
      </c>
      <c r="AR63" s="1">
        <f t="shared" si="30"/>
        <v>7563.8023495687085</v>
      </c>
      <c r="AT63" s="1">
        <f t="shared" si="31"/>
        <v>592.15943127069784</v>
      </c>
      <c r="AU63" s="1">
        <f t="shared" si="32"/>
        <v>49189.437686573146</v>
      </c>
      <c r="AV63" s="1">
        <f t="shared" si="33"/>
        <v>-2618.4792886853975</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261.15155519999996</v>
      </c>
      <c r="Z64" s="1">
        <f t="shared" si="15"/>
        <v>177.17838759999998</v>
      </c>
      <c r="AA64" s="1">
        <f t="shared" si="16"/>
        <v>221.912712</v>
      </c>
      <c r="AB64" s="1">
        <f t="shared" si="17"/>
        <v>121.31767600000001</v>
      </c>
      <c r="AC64" s="1">
        <f t="shared" si="18"/>
        <v>82.79473397954267</v>
      </c>
      <c r="AD64" s="1">
        <f t="shared" si="19"/>
        <v>291.4813519781332</v>
      </c>
      <c r="AE64" s="1">
        <f t="shared" si="20"/>
        <v>252.24250877813327</v>
      </c>
      <c r="AF64" s="1">
        <f t="shared" si="21"/>
        <v>5.0866731633413639E-2</v>
      </c>
      <c r="AG64" s="1">
        <f t="shared" si="22"/>
        <v>-80.816993266452016</v>
      </c>
      <c r="AH64" s="1">
        <f t="shared" si="23"/>
        <v>118.41060732637676</v>
      </c>
      <c r="AI64" s="1">
        <f t="shared" si="24"/>
        <v>65.620202418867422</v>
      </c>
      <c r="AJ64" s="1">
        <f t="shared" si="25"/>
        <v>1</v>
      </c>
      <c r="AM64" s="1">
        <f t="shared" si="26"/>
        <v>475.50228477156548</v>
      </c>
      <c r="AN64" s="1">
        <f t="shared" si="1"/>
        <v>39369.085174326508</v>
      </c>
      <c r="AO64" s="1">
        <f t="shared" si="27"/>
        <v>15726.876345980179</v>
      </c>
      <c r="AP64" s="1">
        <f t="shared" si="28"/>
        <v>31178.687540029947</v>
      </c>
      <c r="AQ64" s="1">
        <f t="shared" si="29"/>
        <v>46905.563886010124</v>
      </c>
      <c r="AR64" s="1">
        <f t="shared" si="30"/>
        <v>7536.478711683616</v>
      </c>
      <c r="AT64" s="1">
        <f t="shared" si="31"/>
        <v>599.72079600632992</v>
      </c>
      <c r="AU64" s="1">
        <f t="shared" si="32"/>
        <v>49653.723767343661</v>
      </c>
      <c r="AV64" s="1">
        <f t="shared" si="33"/>
        <v>-2748.1598813335368</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263.27829740000004</v>
      </c>
      <c r="Z65" s="1">
        <f t="shared" si="15"/>
        <v>172.07283000000001</v>
      </c>
      <c r="AA65" s="1">
        <f t="shared" si="16"/>
        <v>223.07051000000001</v>
      </c>
      <c r="AB65" s="1">
        <f t="shared" si="17"/>
        <v>116.905332</v>
      </c>
      <c r="AC65" s="1">
        <f t="shared" si="18"/>
        <v>82.537924908492741</v>
      </c>
      <c r="AD65" s="1">
        <f t="shared" si="19"/>
        <v>293.96281244875604</v>
      </c>
      <c r="AE65" s="1">
        <f t="shared" si="20"/>
        <v>253.75502504875598</v>
      </c>
      <c r="AF65" s="1">
        <f t="shared" si="21"/>
        <v>3.8194733617175354E-2</v>
      </c>
      <c r="AG65" s="1">
        <f t="shared" si="22"/>
        <v>-81.066672924399498</v>
      </c>
      <c r="AH65" s="1">
        <f t="shared" si="23"/>
        <v>118.36094274692871</v>
      </c>
      <c r="AI65" s="1">
        <f t="shared" si="24"/>
        <v>65.376962425564841</v>
      </c>
      <c r="AJ65" s="1">
        <f t="shared" si="25"/>
        <v>1</v>
      </c>
      <c r="AM65" s="1">
        <f t="shared" si="26"/>
        <v>481.40235193556282</v>
      </c>
      <c r="AN65" s="1">
        <f t="shared" si="1"/>
        <v>39733.951174829279</v>
      </c>
      <c r="AO65" s="1">
        <f t="shared" si="27"/>
        <v>15860.763545672633</v>
      </c>
      <c r="AP65" s="1">
        <f t="shared" si="28"/>
        <v>31365.643626176538</v>
      </c>
      <c r="AQ65" s="1">
        <f t="shared" si="29"/>
        <v>47226.407171849169</v>
      </c>
      <c r="AR65" s="1">
        <f t="shared" si="30"/>
        <v>7492.4559970198898</v>
      </c>
      <c r="AT65" s="1">
        <f t="shared" si="31"/>
        <v>607.25584244693232</v>
      </c>
      <c r="AU65" s="1">
        <f t="shared" si="32"/>
        <v>50121.6371241284</v>
      </c>
      <c r="AV65" s="1">
        <f t="shared" si="33"/>
        <v>-2895.2299522792309</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265.31533339999999</v>
      </c>
      <c r="Z66" s="1">
        <f t="shared" si="15"/>
        <v>166.92433059999996</v>
      </c>
      <c r="AA66" s="1">
        <f t="shared" si="16"/>
        <v>224.15010200000003</v>
      </c>
      <c r="AB66" s="1">
        <f t="shared" si="17"/>
        <v>112.46660199999998</v>
      </c>
      <c r="AC66" s="1">
        <f t="shared" si="18"/>
        <v>82.155144537389759</v>
      </c>
      <c r="AD66" s="1">
        <f t="shared" si="19"/>
        <v>296.32092323379072</v>
      </c>
      <c r="AE66" s="1">
        <f t="shared" si="20"/>
        <v>255.15569183379077</v>
      </c>
      <c r="AF66" s="1">
        <f t="shared" si="21"/>
        <v>2.6779953658044055E-2</v>
      </c>
      <c r="AG66" s="1">
        <f t="shared" si="22"/>
        <v>-81.19187666106555</v>
      </c>
      <c r="AH66" s="1">
        <f t="shared" si="23"/>
        <v>118.36936674292784</v>
      </c>
      <c r="AI66" s="1">
        <f>AH66-R66</f>
        <v>65.044633817478797</v>
      </c>
      <c r="AJ66" s="1">
        <f t="shared" si="25"/>
        <v>1</v>
      </c>
      <c r="AM66" s="1">
        <f t="shared" si="26"/>
        <v>487.28477906075176</v>
      </c>
      <c r="AN66" s="1">
        <f t="shared" ref="AN66:AN89" si="37">AM66*AC66</f>
        <v>40032.951454606096</v>
      </c>
      <c r="AO66" s="1">
        <f t="shared" si="27"/>
        <v>15987.995413079179</v>
      </c>
      <c r="AP66" s="1">
        <f t="shared" si="28"/>
        <v>31538.774444807546</v>
      </c>
      <c r="AQ66" s="1">
        <f t="shared" si="29"/>
        <v>47526.769857886728</v>
      </c>
      <c r="AR66" s="1">
        <f t="shared" si="30"/>
        <v>7493.8184032806312</v>
      </c>
      <c r="AT66" s="1">
        <f t="shared" si="31"/>
        <v>614.76836058269691</v>
      </c>
      <c r="AU66" s="1">
        <f t="shared" si="32"/>
        <v>50506.383520685609</v>
      </c>
      <c r="AV66" s="1">
        <f t="shared" si="33"/>
        <v>-2979.6136627988817</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267.24905840000002</v>
      </c>
      <c r="Z67" s="1">
        <f t="shared" ref="Z67:Z90" si="48">B67+$S$12*(G67-D67)+$S$14*(B67-J67)</f>
        <v>161.73981679999997</v>
      </c>
      <c r="AA67" s="1">
        <f t="shared" ref="AA67:AA85" si="49">G67+$S$18*(J67-B67)+$S$20*(G67-D67)</f>
        <v>225.14093600000004</v>
      </c>
      <c r="AB67" s="1">
        <f t="shared" ref="AB67:AB90" si="50">B67+$S$18*(G67-D67)+$S$20*(B67-J67)</f>
        <v>108.00843199999998</v>
      </c>
      <c r="AC67" s="1">
        <f t="shared" ref="AC67:AC88" si="51">AJ67*((AG67-Q67)^2+(AH67-R67)^2)^0.5</f>
        <v>81.939046678197911</v>
      </c>
      <c r="AD67" s="1">
        <f t="shared" ref="AD67:AD80" si="52">Y67-Q67</f>
        <v>298.50018284679521</v>
      </c>
      <c r="AE67" s="1">
        <f t="shared" ref="AE67:AE74" si="53">AA67-Q67</f>
        <v>256.3920604467952</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($AK$39+$AK$42*(X67-$X$2))*1.005</f>
        <v>493.13171791858929</v>
      </c>
      <c r="AN67" s="1">
        <f t="shared" si="37"/>
        <v>40406.74285303121</v>
      </c>
      <c r="AO67" s="1">
        <f t="shared" ref="AO67:AO89" si="59">$AL$2*AD67</f>
        <v>16105.577365498837</v>
      </c>
      <c r="AP67" s="1">
        <f t="shared" ref="AP67:AP86" si="60">$AL$5*AE67</f>
        <v>31691.597023586572</v>
      </c>
      <c r="AQ67" s="1">
        <f t="shared" ref="AQ67:AQ86" si="61">AO67+AP67</f>
        <v>47797.174389085412</v>
      </c>
      <c r="AR67" s="1">
        <f t="shared" ref="AR67:AR73" si="62">AQ67-AN67</f>
        <v>7390.4315360542023</v>
      </c>
      <c r="AT67" s="1">
        <f t="shared" ref="AT67:AT89" si="63">($AK$45+$AK$48*(X67-$X$2))*0.965</f>
        <v>622.23555622718163</v>
      </c>
      <c r="AU67" s="1">
        <f t="shared" ref="AU67:AU89" si="64">AT67*AC67</f>
        <v>50985.388286533474</v>
      </c>
      <c r="AV67" s="1">
        <f t="shared" ref="AV67:AV89" si="65">AQ67-AU67</f>
        <v>-3188.2138974480622</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269.09342719999995</v>
      </c>
      <c r="Z68" s="1">
        <f t="shared" si="48"/>
        <v>156.50773380000001</v>
      </c>
      <c r="AA68" s="1">
        <f t="shared" si="49"/>
        <v>226.05329599999999</v>
      </c>
      <c r="AB68" s="1">
        <f t="shared" si="50"/>
        <v>103.52046600000001</v>
      </c>
      <c r="AC68" s="1">
        <f t="shared" si="51"/>
        <v>81.461980209579309</v>
      </c>
      <c r="AD68" s="1">
        <f t="shared" si="52"/>
        <v>300.73021966798876</v>
      </c>
      <c r="AE68" s="1">
        <f t="shared" si="53"/>
        <v>257.69008846798886</v>
      </c>
      <c r="AF68" s="1">
        <f t="shared" si="54"/>
        <v>4.3614453019169986E-3</v>
      </c>
      <c r="AG68" s="1">
        <f t="shared" si="55"/>
        <v>-81.434398832476333</v>
      </c>
      <c r="AH68" s="1">
        <f t="shared" si="56"/>
        <v>118.27948536298226</v>
      </c>
      <c r="AI68" s="1">
        <f t="shared" ref="AI68:AI89" si="66">AH68-R68</f>
        <v>64.469005111242765</v>
      </c>
      <c r="AJ68" s="1">
        <f t="shared" si="57"/>
        <v>1</v>
      </c>
      <c r="AM68" s="1">
        <f t="shared" si="58"/>
        <v>498.9740023207118</v>
      </c>
      <c r="AN68" s="1">
        <f t="shared" si="37"/>
        <v>40647.410302144403</v>
      </c>
      <c r="AO68" s="1">
        <f t="shared" si="59"/>
        <v>16225.899002186336</v>
      </c>
      <c r="AP68" s="1">
        <f t="shared" si="60"/>
        <v>31852.041075174238</v>
      </c>
      <c r="AQ68" s="1">
        <f t="shared" si="61"/>
        <v>48077.940077360574</v>
      </c>
      <c r="AR68" s="1">
        <f t="shared" si="62"/>
        <v>7430.5297752161714</v>
      </c>
      <c r="AT68" s="1">
        <f t="shared" si="63"/>
        <v>629.69680761052598</v>
      </c>
      <c r="AU68" s="1">
        <f t="shared" si="64"/>
        <v>51296.348879603938</v>
      </c>
      <c r="AV68" s="1">
        <f t="shared" si="65"/>
        <v>-3218.4088022433643</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270.84041239999999</v>
      </c>
      <c r="Z69" s="1">
        <f t="shared" si="48"/>
        <v>151.25224119999999</v>
      </c>
      <c r="AA69" s="1">
        <f t="shared" si="49"/>
        <v>226.88284399999998</v>
      </c>
      <c r="AB69" s="1">
        <f t="shared" si="50"/>
        <v>99.022612000000009</v>
      </c>
      <c r="AC69" s="1">
        <f t="shared" si="51"/>
        <v>81.181207784263734</v>
      </c>
      <c r="AD69" s="1">
        <f t="shared" si="52"/>
        <v>302.68241239220549</v>
      </c>
      <c r="AE69" s="1">
        <f t="shared" si="53"/>
        <v>258.72484399220548</v>
      </c>
      <c r="AF69" s="1">
        <f t="shared" si="54"/>
        <v>-5.8616545240871227E-3</v>
      </c>
      <c r="AG69" s="1">
        <f t="shared" si="55"/>
        <v>-81.467943507650972</v>
      </c>
      <c r="AH69" s="1">
        <f t="shared" si="56"/>
        <v>118.25349866721804</v>
      </c>
      <c r="AI69" s="1">
        <f t="shared" si="66"/>
        <v>64.246822703645179</v>
      </c>
      <c r="AJ69" s="1">
        <f t="shared" si="57"/>
        <v>1</v>
      </c>
      <c r="AM69" s="1">
        <f t="shared" si="58"/>
        <v>504.76738477049616</v>
      </c>
      <c r="AN69" s="1">
        <f t="shared" si="37"/>
        <v>40977.625945773048</v>
      </c>
      <c r="AO69" s="1">
        <f t="shared" si="59"/>
        <v>16331.229560621448</v>
      </c>
      <c r="AP69" s="1">
        <f t="shared" si="60"/>
        <v>31979.943066500557</v>
      </c>
      <c r="AQ69" s="1">
        <f t="shared" si="61"/>
        <v>48311.172627122003</v>
      </c>
      <c r="AR69" s="1">
        <f t="shared" si="62"/>
        <v>7333.5466813489547</v>
      </c>
      <c r="AT69" s="1">
        <f t="shared" si="63"/>
        <v>637.09560572483781</v>
      </c>
      <c r="AU69" s="1">
        <f t="shared" si="64"/>
        <v>51720.19074678942</v>
      </c>
      <c r="AV69" s="1">
        <f t="shared" si="65"/>
        <v>-3409.0181196674166</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272.49141399999996</v>
      </c>
      <c r="Z70" s="1">
        <f t="shared" si="48"/>
        <v>145.9498294</v>
      </c>
      <c r="AA70" s="1">
        <f t="shared" si="49"/>
        <v>227.62850800000001</v>
      </c>
      <c r="AB70" s="1">
        <f t="shared" si="50"/>
        <v>94.496230000000011</v>
      </c>
      <c r="AC70" s="1">
        <f t="shared" si="51"/>
        <v>80.712604676079152</v>
      </c>
      <c r="AD70" s="1">
        <f t="shared" si="52"/>
        <v>304.67117217701394</v>
      </c>
      <c r="AE70" s="1">
        <f t="shared" si="53"/>
        <v>259.80826617701399</v>
      </c>
      <c r="AF70" s="1">
        <f t="shared" si="54"/>
        <v>-1.6064518447075678E-2</v>
      </c>
      <c r="AG70" s="1">
        <f t="shared" si="55"/>
        <v>-81.506987846797102</v>
      </c>
      <c r="AH70" s="1">
        <f t="shared" si="56"/>
        <v>118.18873385256326</v>
      </c>
      <c r="AI70" s="1">
        <f t="shared" si="66"/>
        <v>63.88543626446878</v>
      </c>
      <c r="AJ70" s="1">
        <f t="shared" si="57"/>
        <v>1</v>
      </c>
      <c r="AM70" s="1">
        <f t="shared" si="58"/>
        <v>510.55263971184189</v>
      </c>
      <c r="AN70" s="1">
        <f t="shared" si="37"/>
        <v>41208.033375390565</v>
      </c>
      <c r="AO70" s="1">
        <f t="shared" si="59"/>
        <v>16438.533094810788</v>
      </c>
      <c r="AP70" s="1">
        <f t="shared" si="60"/>
        <v>32113.860549075998</v>
      </c>
      <c r="AQ70" s="1">
        <f t="shared" si="61"/>
        <v>48552.393643886782</v>
      </c>
      <c r="AR70" s="1">
        <f t="shared" si="62"/>
        <v>7344.360268496217</v>
      </c>
      <c r="AT70" s="1">
        <f t="shared" si="63"/>
        <v>644.48402410077892</v>
      </c>
      <c r="AU70" s="1">
        <f t="shared" si="64"/>
        <v>52017.98425729484</v>
      </c>
      <c r="AV70" s="1">
        <f t="shared" si="65"/>
        <v>-3465.5906134080578</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274.03975459999998</v>
      </c>
      <c r="Z71" s="1">
        <f t="shared" si="48"/>
        <v>140.6180306</v>
      </c>
      <c r="AA71" s="1">
        <f t="shared" si="49"/>
        <v>228.28668200000004</v>
      </c>
      <c r="AB71" s="1">
        <f t="shared" si="50"/>
        <v>89.955818000000008</v>
      </c>
      <c r="AC71" s="1">
        <f t="shared" si="51"/>
        <v>80.26151084134959</v>
      </c>
      <c r="AD71" s="1">
        <f t="shared" si="52"/>
        <v>306.49610048196024</v>
      </c>
      <c r="AE71" s="1">
        <f t="shared" si="53"/>
        <v>260.7430278819603</v>
      </c>
      <c r="AF71" s="1">
        <f t="shared" si="54"/>
        <v>-2.5607029454661989E-2</v>
      </c>
      <c r="AG71" s="1">
        <f t="shared" si="55"/>
        <v>-81.483934534927542</v>
      </c>
      <c r="AH71" s="1">
        <f t="shared" si="56"/>
        <v>118.13854931750318</v>
      </c>
      <c r="AI71" s="1">
        <f t="shared" si="66"/>
        <v>63.546877762888649</v>
      </c>
      <c r="AJ71" s="1">
        <f t="shared" si="57"/>
        <v>1</v>
      </c>
      <c r="AM71" s="1">
        <f t="shared" si="58"/>
        <v>516.2971920668241</v>
      </c>
      <c r="AN71" s="1">
        <f t="shared" si="37"/>
        <v>41438.792678429752</v>
      </c>
      <c r="AO71" s="1">
        <f t="shared" si="59"/>
        <v>16536.997101504166</v>
      </c>
      <c r="AP71" s="1">
        <f t="shared" si="60"/>
        <v>32229.40270437759</v>
      </c>
      <c r="AQ71" s="1">
        <f t="shared" si="61"/>
        <v>48766.399805881752</v>
      </c>
      <c r="AR71" s="1">
        <f t="shared" si="62"/>
        <v>7327.607127452</v>
      </c>
      <c r="AT71" s="1">
        <f t="shared" si="63"/>
        <v>651.82046071617799</v>
      </c>
      <c r="AU71" s="1">
        <f t="shared" si="64"/>
        <v>52316.094974385007</v>
      </c>
      <c r="AV71" s="1">
        <f t="shared" si="65"/>
        <v>-3549.6951685032545</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275.49668899999995</v>
      </c>
      <c r="Z72" s="1">
        <f t="shared" si="48"/>
        <v>135.25854480000001</v>
      </c>
      <c r="AA72" s="1">
        <f t="shared" si="49"/>
        <v>228.866186</v>
      </c>
      <c r="AB72" s="1">
        <f t="shared" si="50"/>
        <v>85.401840000000007</v>
      </c>
      <c r="AC72" s="1">
        <f t="shared" si="51"/>
        <v>79.819253702080516</v>
      </c>
      <c r="AD72" s="1">
        <f t="shared" si="52"/>
        <v>308.18248415164453</v>
      </c>
      <c r="AE72" s="1">
        <f t="shared" si="53"/>
        <v>261.55198115164455</v>
      </c>
      <c r="AF72" s="1">
        <f t="shared" si="54"/>
        <v>-3.4589419682973369E-2</v>
      </c>
      <c r="AG72" s="1">
        <f t="shared" si="55"/>
        <v>-81.410630127979687</v>
      </c>
      <c r="AH72" s="1">
        <f t="shared" si="56"/>
        <v>118.10211024491019</v>
      </c>
      <c r="AI72" s="1">
        <f t="shared" si="66"/>
        <v>63.221861077367883</v>
      </c>
      <c r="AJ72" s="1">
        <f t="shared" si="57"/>
        <v>1</v>
      </c>
      <c r="AM72" s="1">
        <f t="shared" si="58"/>
        <v>522.00900085937121</v>
      </c>
      <c r="AN72" s="1">
        <f t="shared" si="37"/>
        <v>41666.368874363718</v>
      </c>
      <c r="AO72" s="1">
        <f t="shared" si="59"/>
        <v>16627.985932401982</v>
      </c>
      <c r="AP72" s="1">
        <f t="shared" si="60"/>
        <v>32329.394182230182</v>
      </c>
      <c r="AQ72" s="1">
        <f t="shared" si="61"/>
        <v>48957.380114632164</v>
      </c>
      <c r="AR72" s="1">
        <f t="shared" si="62"/>
        <v>7291.0112402684463</v>
      </c>
      <c r="AT72" s="1">
        <f t="shared" si="63"/>
        <v>659.11508013581943</v>
      </c>
      <c r="AU72" s="1">
        <f t="shared" si="64"/>
        <v>52610.0738002281</v>
      </c>
      <c r="AV72" s="1">
        <f t="shared" si="65"/>
        <v>-3652.6936855959357</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276.85658979999999</v>
      </c>
      <c r="Z73" s="1">
        <f t="shared" si="48"/>
        <v>129.87202199999999</v>
      </c>
      <c r="AA73" s="1">
        <f t="shared" si="49"/>
        <v>229.36261000000002</v>
      </c>
      <c r="AB73" s="1">
        <f t="shared" si="50"/>
        <v>80.835563999999991</v>
      </c>
      <c r="AC73" s="1">
        <f t="shared" si="51"/>
        <v>79.386508754580191</v>
      </c>
      <c r="AD73" s="1">
        <f t="shared" si="52"/>
        <v>309.77766903231191</v>
      </c>
      <c r="AE73" s="1">
        <f t="shared" si="53"/>
        <v>262.28368923231193</v>
      </c>
      <c r="AF73" s="1">
        <f t="shared" si="54"/>
        <v>-4.3483239569640654E-2</v>
      </c>
      <c r="AG73" s="1">
        <f t="shared" si="55"/>
        <v>-81.340041070987667</v>
      </c>
      <c r="AH73" s="1">
        <f t="shared" si="56"/>
        <v>118.03698154415797</v>
      </c>
      <c r="AI73" s="1">
        <f t="shared" si="66"/>
        <v>62.911222422600389</v>
      </c>
      <c r="AJ73" s="1">
        <f t="shared" si="57"/>
        <v>1</v>
      </c>
      <c r="AM73" s="1">
        <f t="shared" si="58"/>
        <v>527.68802144643689</v>
      </c>
      <c r="AN73" s="1">
        <f t="shared" si="37"/>
        <v>41891.309734244664</v>
      </c>
      <c r="AO73" s="1">
        <f t="shared" si="59"/>
        <v>16714.05413263839</v>
      </c>
      <c r="AP73" s="1">
        <f t="shared" si="60"/>
        <v>32419.837691249155</v>
      </c>
      <c r="AQ73" s="1">
        <f t="shared" si="61"/>
        <v>49133.891823887549</v>
      </c>
      <c r="AR73" s="1">
        <f t="shared" si="62"/>
        <v>7242.582089642885</v>
      </c>
      <c r="AT73" s="1">
        <f t="shared" si="63"/>
        <v>666.36782534553402</v>
      </c>
      <c r="AU73" s="1">
        <f t="shared" si="64"/>
        <v>52900.6152005638</v>
      </c>
      <c r="AV73" s="1">
        <f t="shared" si="65"/>
        <v>-3766.7233766762511</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278.1141796</v>
      </c>
      <c r="Z74" s="1">
        <f t="shared" si="48"/>
        <v>124.4514848</v>
      </c>
      <c r="AA74" s="1">
        <f t="shared" si="49"/>
        <v>229.77127600000003</v>
      </c>
      <c r="AB74" s="1">
        <f t="shared" si="50"/>
        <v>76.25184800000001</v>
      </c>
      <c r="AC74" s="1">
        <f t="shared" si="51"/>
        <v>78.82004007186859</v>
      </c>
      <c r="AD74" s="1">
        <f t="shared" si="52"/>
        <v>311.27757743048738</v>
      </c>
      <c r="AE74" s="1">
        <f t="shared" si="53"/>
        <v>262.93467383048738</v>
      </c>
      <c r="AF74" s="1">
        <f t="shared" si="54"/>
        <v>-5.1586246819961774E-2</v>
      </c>
      <c r="AG74" s="1">
        <f t="shared" si="55"/>
        <v>-81.184769238120253</v>
      </c>
      <c r="AH74" s="1">
        <f t="shared" si="56"/>
        <v>118.00617299786646</v>
      </c>
      <c r="AI74" s="1">
        <f t="shared" si="66"/>
        <v>62.502372795447926</v>
      </c>
      <c r="AJ74" s="1">
        <f t="shared" si="57"/>
        <v>1</v>
      </c>
      <c r="AM74" s="1">
        <f t="shared" si="58"/>
        <v>533.34011803586714</v>
      </c>
      <c r="AN74" s="1">
        <f t="shared" si="37"/>
        <v>42037.88947552217</v>
      </c>
      <c r="AO74" s="1">
        <f t="shared" si="59"/>
        <v>16794.98169026195</v>
      </c>
      <c r="AP74" s="1">
        <f t="shared" si="60"/>
        <v>32500.30329349123</v>
      </c>
      <c r="AQ74" s="1">
        <f t="shared" si="61"/>
        <v>49295.284983753183</v>
      </c>
      <c r="AR74" s="1">
        <f>AQ74-AN74</f>
        <v>7257.3955082310131</v>
      </c>
      <c r="AT74" s="1">
        <f t="shared" si="63"/>
        <v>673.58618559539832</v>
      </c>
      <c r="AU74" s="1">
        <f t="shared" si="64"/>
        <v>53092.090140486405</v>
      </c>
      <c r="AV74" s="1">
        <f t="shared" si="65"/>
        <v>-3796.8051567332222</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279.26775839999999</v>
      </c>
      <c r="Z75" s="1">
        <f t="shared" si="48"/>
        <v>119.010188</v>
      </c>
      <c r="AA75" s="1">
        <f t="shared" si="49"/>
        <v>230.09172000000004</v>
      </c>
      <c r="AB75" s="1">
        <f t="shared" si="50"/>
        <v>71.661512000000002</v>
      </c>
      <c r="AC75" s="1">
        <f t="shared" si="51"/>
        <v>78.313372742531769</v>
      </c>
      <c r="AD75" s="1">
        <f t="shared" si="52"/>
        <v>312.67693933437897</v>
      </c>
      <c r="AE75" s="1">
        <f>AA75-Q75</f>
        <v>263.50090093437905</v>
      </c>
      <c r="AF75" s="1">
        <f t="shared" si="54"/>
        <v>-5.9837016306733763E-2</v>
      </c>
      <c r="AG75" s="1">
        <f t="shared" si="55"/>
        <v>-81.061182071001966</v>
      </c>
      <c r="AH75" s="1">
        <f t="shared" si="56"/>
        <v>117.92507599162714</v>
      </c>
      <c r="AI75" s="1">
        <f t="shared" si="66"/>
        <v>62.147173209937726</v>
      </c>
      <c r="AJ75" s="1">
        <f t="shared" si="57"/>
        <v>1</v>
      </c>
      <c r="AM75" s="1">
        <f t="shared" si="58"/>
        <v>538.94563494072747</v>
      </c>
      <c r="AN75" s="1">
        <f t="shared" si="37"/>
        <v>42206.650397073645</v>
      </c>
      <c r="AO75" s="1">
        <f t="shared" si="59"/>
        <v>16870.48426178642</v>
      </c>
      <c r="AP75" s="1">
        <f t="shared" si="60"/>
        <v>32570.292360894862</v>
      </c>
      <c r="AQ75" s="1">
        <f t="shared" si="61"/>
        <v>49440.776622681282</v>
      </c>
      <c r="AR75" s="1">
        <f t="shared" ref="AR75:AR89" si="69">AQ75-AN75</f>
        <v>7234.126225607637</v>
      </c>
      <c r="AT75" s="1">
        <f t="shared" si="63"/>
        <v>680.74505837221079</v>
      </c>
      <c r="AU75" s="1">
        <f t="shared" si="64"/>
        <v>53311.441498939494</v>
      </c>
      <c r="AV75" s="1">
        <f t="shared" si="65"/>
        <v>-3870.6648762582117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280.32430359999995</v>
      </c>
      <c r="Z76" s="1">
        <f t="shared" si="48"/>
        <v>113.5418542</v>
      </c>
      <c r="AA76" s="1">
        <f t="shared" si="49"/>
        <v>230.32908400000002</v>
      </c>
      <c r="AB76" s="1">
        <f t="shared" si="50"/>
        <v>67.058878000000007</v>
      </c>
      <c r="AC76" s="1">
        <f t="shared" si="51"/>
        <v>77.786959780183153</v>
      </c>
      <c r="AD76" s="1">
        <f t="shared" si="52"/>
        <v>313.92858222872678</v>
      </c>
      <c r="AE76" s="1">
        <f t="shared" ref="AE76:AE89" si="70">AA76-Q76</f>
        <v>263.93336262872685</v>
      </c>
      <c r="AF76" s="1">
        <f t="shared" si="54"/>
        <v>-6.7411235772189784E-2</v>
      </c>
      <c r="AG76" s="1">
        <f t="shared" si="55"/>
        <v>-80.867280539070592</v>
      </c>
      <c r="AH76" s="1">
        <f t="shared" si="56"/>
        <v>117.87326269434573</v>
      </c>
      <c r="AI76" s="1">
        <f t="shared" si="66"/>
        <v>61.782034300164277</v>
      </c>
      <c r="AJ76" s="1">
        <f t="shared" si="57"/>
        <v>1</v>
      </c>
      <c r="AM76" s="1">
        <f t="shared" si="58"/>
        <v>544.51906724118021</v>
      </c>
      <c r="AN76" s="1">
        <f t="shared" si="37"/>
        <v>42356.48278303253</v>
      </c>
      <c r="AO76" s="1">
        <f t="shared" si="59"/>
        <v>16938.016654150953</v>
      </c>
      <c r="AP76" s="1">
        <f t="shared" si="60"/>
        <v>32623.747221086418</v>
      </c>
      <c r="AQ76" s="1">
        <f t="shared" si="61"/>
        <v>49561.763875237375</v>
      </c>
      <c r="AR76" s="1">
        <f t="shared" si="69"/>
        <v>7205.2810922048448</v>
      </c>
      <c r="AT76" s="1">
        <f t="shared" si="63"/>
        <v>687.86295551645469</v>
      </c>
      <c r="AU76" s="1">
        <f t="shared" si="64"/>
        <v>53506.768055036373</v>
      </c>
      <c r="AV76" s="1">
        <f t="shared" si="65"/>
        <v>-3945.0041797989979</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281.27783779999999</v>
      </c>
      <c r="Z77" s="1">
        <f t="shared" si="48"/>
        <v>108.05376079999999</v>
      </c>
      <c r="AA77" s="1">
        <f t="shared" si="49"/>
        <v>230.47922600000004</v>
      </c>
      <c r="AB77" s="1">
        <f t="shared" si="50"/>
        <v>62.450624000000005</v>
      </c>
      <c r="AC77" s="1">
        <f t="shared" si="51"/>
        <v>77.159349766836755</v>
      </c>
      <c r="AD77" s="1">
        <f t="shared" si="52"/>
        <v>315.14098364818545</v>
      </c>
      <c r="AE77" s="1">
        <f t="shared" si="70"/>
        <v>264.34237184818551</v>
      </c>
      <c r="AF77" s="1">
        <f t="shared" si="54"/>
        <v>-7.4847238368237909E-2</v>
      </c>
      <c r="AG77" s="1">
        <f t="shared" si="55"/>
        <v>-80.668354870993767</v>
      </c>
      <c r="AH77" s="1">
        <f t="shared" si="56"/>
        <v>117.80066666915548</v>
      </c>
      <c r="AI77" s="1">
        <f t="shared" si="66"/>
        <v>61.341973107915877</v>
      </c>
      <c r="AJ77" s="1">
        <f t="shared" si="57"/>
        <v>1</v>
      </c>
      <c r="AM77" s="1">
        <f t="shared" si="58"/>
        <v>550.05221192717499</v>
      </c>
      <c r="AN77" s="1">
        <f t="shared" si="37"/>
        <v>42441.671010111109</v>
      </c>
      <c r="AO77" s="1">
        <f t="shared" si="59"/>
        <v>17003.431772737847</v>
      </c>
      <c r="AP77" s="1">
        <f t="shared" si="60"/>
        <v>32674.303214666823</v>
      </c>
      <c r="AQ77" s="1">
        <f t="shared" si="61"/>
        <v>49677.73498740467</v>
      </c>
      <c r="AR77" s="1">
        <f t="shared" si="69"/>
        <v>7236.063977293561</v>
      </c>
      <c r="AT77" s="1">
        <f t="shared" si="63"/>
        <v>694.92940086574743</v>
      </c>
      <c r="AU77" s="1">
        <f t="shared" si="64"/>
        <v>53620.300704658512</v>
      </c>
      <c r="AV77" s="1">
        <f t="shared" si="65"/>
        <v>-3942.5657172538413</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282.13298839999999</v>
      </c>
      <c r="Z78" s="1">
        <f t="shared" si="48"/>
        <v>102.5452578</v>
      </c>
      <c r="AA78" s="1">
        <f t="shared" si="49"/>
        <v>230.545556</v>
      </c>
      <c r="AB78" s="1">
        <f t="shared" si="50"/>
        <v>57.835482000000006</v>
      </c>
      <c r="AC78" s="1">
        <f t="shared" si="51"/>
        <v>76.586902568771578</v>
      </c>
      <c r="AD78" s="1">
        <f t="shared" si="52"/>
        <v>316.14463003168481</v>
      </c>
      <c r="AE78" s="1">
        <f t="shared" si="70"/>
        <v>264.55719763168486</v>
      </c>
      <c r="AF78" s="1">
        <f t="shared" si="54"/>
        <v>-8.1505837002236584E-2</v>
      </c>
      <c r="AG78" s="1">
        <f t="shared" si="55"/>
        <v>-80.386583910160127</v>
      </c>
      <c r="AH78" s="1">
        <f t="shared" si="56"/>
        <v>117.76991437565651</v>
      </c>
      <c r="AI78" s="1">
        <f t="shared" si="66"/>
        <v>60.950130219275138</v>
      </c>
      <c r="AJ78" s="1">
        <f t="shared" si="57"/>
        <v>1</v>
      </c>
      <c r="AM78" s="1">
        <f t="shared" si="58"/>
        <v>555.5422945653022</v>
      </c>
      <c r="AN78" s="1">
        <f t="shared" si="37"/>
        <v>42547.263586704597</v>
      </c>
      <c r="AO78" s="1">
        <f t="shared" si="59"/>
        <v>17057.583513359557</v>
      </c>
      <c r="AP78" s="1">
        <f t="shared" si="60"/>
        <v>32700.856970462046</v>
      </c>
      <c r="AQ78" s="1">
        <f t="shared" si="61"/>
        <v>49758.4404838216</v>
      </c>
      <c r="AR78" s="1">
        <f t="shared" si="69"/>
        <v>7211.1768971170022</v>
      </c>
      <c r="AT78" s="1">
        <f t="shared" si="63"/>
        <v>701.94085115795178</v>
      </c>
      <c r="AU78" s="1">
        <f t="shared" si="64"/>
        <v>53759.475576674646</v>
      </c>
      <c r="AV78" s="1">
        <f t="shared" si="65"/>
        <v>-4001.0350928530461</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282.87850059999994</v>
      </c>
      <c r="Z79" s="1">
        <f t="shared" si="48"/>
        <v>97.017645199999976</v>
      </c>
      <c r="AA79" s="1">
        <f t="shared" si="49"/>
        <v>230.51925399999996</v>
      </c>
      <c r="AB79" s="1">
        <f t="shared" si="50"/>
        <v>53.215987999999989</v>
      </c>
      <c r="AC79" s="1">
        <f t="shared" si="51"/>
        <v>75.963590982930512</v>
      </c>
      <c r="AD79" s="1">
        <f t="shared" si="52"/>
        <v>317.10355758901011</v>
      </c>
      <c r="AE79" s="1">
        <f t="shared" si="70"/>
        <v>264.74431098901016</v>
      </c>
      <c r="AF79" s="1">
        <f t="shared" si="54"/>
        <v>-8.8300906155795639E-2</v>
      </c>
      <c r="AG79" s="1">
        <f t="shared" si="55"/>
        <v>-80.13187338286896</v>
      </c>
      <c r="AH79" s="1">
        <f t="shared" si="56"/>
        <v>117.69330808404638</v>
      </c>
      <c r="AI79" s="1">
        <f t="shared" si="66"/>
        <v>60.52298211095107</v>
      </c>
      <c r="AJ79" s="1">
        <f t="shared" si="57"/>
        <v>1</v>
      </c>
      <c r="AM79" s="1">
        <f t="shared" si="58"/>
        <v>560.98939646090969</v>
      </c>
      <c r="AN79" s="1">
        <f t="shared" si="37"/>
        <v>42614.769058517588</v>
      </c>
      <c r="AO79" s="1">
        <f t="shared" si="59"/>
        <v>17109.32244971504</v>
      </c>
      <c r="AP79" s="1">
        <f t="shared" si="60"/>
        <v>32723.985304107595</v>
      </c>
      <c r="AQ79" s="1">
        <f t="shared" si="61"/>
        <v>49833.307753822635</v>
      </c>
      <c r="AR79" s="1">
        <f t="shared" si="69"/>
        <v>7218.5386953050474</v>
      </c>
      <c r="AT79" s="1">
        <f t="shared" si="63"/>
        <v>708.89741022910096</v>
      </c>
      <c r="AU79" s="1">
        <f t="shared" si="64"/>
        <v>53850.392919502126</v>
      </c>
      <c r="AV79" s="1">
        <f t="shared" si="65"/>
        <v>-4017.0851656794912</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283.52627919999998</v>
      </c>
      <c r="Z80" s="1">
        <f t="shared" si="48"/>
        <v>91.477250399999988</v>
      </c>
      <c r="AA80" s="1">
        <f t="shared" si="49"/>
        <v>230.41040800000002</v>
      </c>
      <c r="AB80" s="1">
        <f t="shared" si="50"/>
        <v>48.596015999999999</v>
      </c>
      <c r="AC80" s="1">
        <f t="shared" si="51"/>
        <v>75.275746867581702</v>
      </c>
      <c r="AD80" s="1">
        <f t="shared" si="52"/>
        <v>317.97268423803888</v>
      </c>
      <c r="AE80" s="1">
        <f t="shared" si="70"/>
        <v>264.85681303803892</v>
      </c>
      <c r="AF80" s="1">
        <f t="shared" si="54"/>
        <v>-9.4706234579371301E-2</v>
      </c>
      <c r="AG80" s="1">
        <f t="shared" si="55"/>
        <v>-79.84156413226728</v>
      </c>
      <c r="AH80" s="1">
        <f t="shared" si="56"/>
        <v>117.62503957498839</v>
      </c>
      <c r="AI80" s="1">
        <f t="shared" si="66"/>
        <v>60.047627740668737</v>
      </c>
      <c r="AJ80" s="1">
        <f t="shared" si="57"/>
        <v>1</v>
      </c>
      <c r="AM80" s="1">
        <f t="shared" si="58"/>
        <v>566.39149589344061</v>
      </c>
      <c r="AN80" s="1">
        <f t="shared" si="37"/>
        <v>42635.542872825579</v>
      </c>
      <c r="AO80" s="1">
        <f t="shared" si="59"/>
        <v>17156.216178063391</v>
      </c>
      <c r="AP80" s="1">
        <f t="shared" si="60"/>
        <v>32737.891232379847</v>
      </c>
      <c r="AQ80" s="1">
        <f t="shared" si="61"/>
        <v>49894.107410443234</v>
      </c>
      <c r="AR80" s="1">
        <f t="shared" si="69"/>
        <v>7258.5645376176544</v>
      </c>
      <c r="AT80" s="1">
        <f t="shared" si="63"/>
        <v>715.79649611565799</v>
      </c>
      <c r="AU80" s="1">
        <f t="shared" si="64"/>
        <v>53882.115850304202</v>
      </c>
      <c r="AV80" s="1">
        <f t="shared" si="65"/>
        <v>-3988.0084398609688</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284.07532419999995</v>
      </c>
      <c r="Z81" s="1">
        <f t="shared" si="48"/>
        <v>85.924073399999997</v>
      </c>
      <c r="AA81" s="1">
        <f t="shared" si="49"/>
        <v>230.21801800000003</v>
      </c>
      <c r="AB81" s="1">
        <f t="shared" si="50"/>
        <v>43.975566000000015</v>
      </c>
      <c r="AC81" s="1">
        <f t="shared" si="51"/>
        <v>74.575163335966948</v>
      </c>
      <c r="AD81" s="1">
        <f>Y81-Q81</f>
        <v>318.68251463624154</v>
      </c>
      <c r="AE81" s="1">
        <f t="shared" si="70"/>
        <v>264.82520843624161</v>
      </c>
      <c r="AF81" s="1">
        <f t="shared" si="54"/>
        <v>-0.10043920773676893</v>
      </c>
      <c r="AG81" s="1">
        <f t="shared" si="55"/>
        <v>-79.479068844117819</v>
      </c>
      <c r="AH81" s="1">
        <f t="shared" si="56"/>
        <v>117.59346148401963</v>
      </c>
      <c r="AI81" s="1">
        <f t="shared" si="66"/>
        <v>59.564834548036146</v>
      </c>
      <c r="AJ81" s="1">
        <f t="shared" si="57"/>
        <v>1</v>
      </c>
      <c r="AM81" s="1">
        <f t="shared" si="58"/>
        <v>571.74568087223088</v>
      </c>
      <c r="AN81" s="1">
        <f t="shared" si="37"/>
        <v>42638.027537680253</v>
      </c>
      <c r="AO81" s="1">
        <f t="shared" si="59"/>
        <v>17194.515077198415</v>
      </c>
      <c r="AP81" s="1">
        <f t="shared" si="60"/>
        <v>32733.984713970087</v>
      </c>
      <c r="AQ81" s="1">
        <f t="shared" si="61"/>
        <v>49928.499791168506</v>
      </c>
      <c r="AR81" s="1">
        <f t="shared" si="69"/>
        <v>7290.472253488253</v>
      </c>
      <c r="AT81" s="1">
        <f t="shared" si="63"/>
        <v>722.63438987946859</v>
      </c>
      <c r="AU81" s="1">
        <f t="shared" si="64"/>
        <v>53890.577657448193</v>
      </c>
      <c r="AV81" s="1">
        <f t="shared" si="65"/>
        <v>-3962.0778662796874</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284.50775340000001</v>
      </c>
      <c r="Z82" s="1">
        <f t="shared" si="48"/>
        <v>80.358064200000015</v>
      </c>
      <c r="AA82" s="1">
        <f t="shared" si="49"/>
        <v>229.92785400000002</v>
      </c>
      <c r="AB82" s="1">
        <f t="shared" si="50"/>
        <v>39.356442000000015</v>
      </c>
      <c r="AC82" s="1">
        <f t="shared" si="51"/>
        <v>73.891393705785802</v>
      </c>
      <c r="AD82" s="1">
        <f t="shared" ref="AD82:AD89" si="71">Y82-Q82</f>
        <v>319.28899617305638</v>
      </c>
      <c r="AE82" s="1">
        <f t="shared" si="70"/>
        <v>264.70909677305639</v>
      </c>
      <c r="AF82" s="1">
        <f t="shared" si="54"/>
        <v>-0.10622765445316866</v>
      </c>
      <c r="AG82" s="1">
        <f t="shared" si="55"/>
        <v>-79.133852436515468</v>
      </c>
      <c r="AH82" s="1">
        <f t="shared" si="56"/>
        <v>117.52381796537081</v>
      </c>
      <c r="AI82" s="1">
        <f t="shared" si="66"/>
        <v>59.099780708766374</v>
      </c>
      <c r="AJ82" s="1">
        <f t="shared" si="57"/>
        <v>1</v>
      </c>
      <c r="AM82" s="1">
        <f t="shared" si="58"/>
        <v>577.04389053748412</v>
      </c>
      <c r="AN82" s="1">
        <f t="shared" si="37"/>
        <v>42638.577301223602</v>
      </c>
      <c r="AO82" s="1">
        <f t="shared" si="59"/>
        <v>17227.237788517257</v>
      </c>
      <c r="AP82" s="1">
        <f t="shared" si="60"/>
        <v>32719.632615730414</v>
      </c>
      <c r="AQ82" s="1">
        <f t="shared" si="61"/>
        <v>49946.870404247675</v>
      </c>
      <c r="AR82" s="1">
        <f t="shared" si="69"/>
        <v>7308.2931030240725</v>
      </c>
      <c r="AT82" s="1">
        <f t="shared" si="63"/>
        <v>729.40079689994127</v>
      </c>
      <c r="AU82" s="1">
        <f t="shared" si="64"/>
        <v>53896.441453047468</v>
      </c>
      <c r="AV82" s="1">
        <f t="shared" si="65"/>
        <v>-3949.5710487997931</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284.84209899999996</v>
      </c>
      <c r="Z83" s="1">
        <f t="shared" si="48"/>
        <v>74.786900199999991</v>
      </c>
      <c r="AA83" s="1">
        <f t="shared" si="49"/>
        <v>229.55541399999998</v>
      </c>
      <c r="AB83" s="1">
        <f t="shared" si="50"/>
        <v>34.743249999999996</v>
      </c>
      <c r="AC83" s="1">
        <f t="shared" si="51"/>
        <v>73.219806553273244</v>
      </c>
      <c r="AD83" s="1">
        <f t="shared" si="71"/>
        <v>319.7539313307052</v>
      </c>
      <c r="AE83" s="1">
        <f t="shared" si="70"/>
        <v>264.46724633070522</v>
      </c>
      <c r="AF83" s="1">
        <f t="shared" si="54"/>
        <v>-0.11161161858626444</v>
      </c>
      <c r="AG83" s="1">
        <f t="shared" si="55"/>
        <v>-78.749645553232654</v>
      </c>
      <c r="AH83" s="1">
        <f t="shared" si="56"/>
        <v>117.46788470622019</v>
      </c>
      <c r="AI83" s="1">
        <f t="shared" si="66"/>
        <v>58.646280389855534</v>
      </c>
      <c r="AJ83" s="1">
        <f t="shared" si="57"/>
        <v>1</v>
      </c>
      <c r="AM83" s="1">
        <f t="shared" si="58"/>
        <v>582.29230775514156</v>
      </c>
      <c r="AN83" s="1">
        <f t="shared" si="37"/>
        <v>42635.330131290517</v>
      </c>
      <c r="AO83" s="1">
        <f t="shared" si="59"/>
        <v>17252.323364948199</v>
      </c>
      <c r="AP83" s="1">
        <f t="shared" si="60"/>
        <v>32689.738449953154</v>
      </c>
      <c r="AQ83" s="1">
        <f t="shared" si="61"/>
        <v>49942.061814901354</v>
      </c>
      <c r="AR83" s="1">
        <f t="shared" si="69"/>
        <v>7306.7316836108366</v>
      </c>
      <c r="AT83" s="1">
        <f t="shared" si="63"/>
        <v>736.10361338922212</v>
      </c>
      <c r="AU83" s="1">
        <f t="shared" si="64"/>
        <v>53897.364175524279</v>
      </c>
      <c r="AV83" s="1">
        <f t="shared" si="65"/>
        <v>-3955.3023606229253</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285.07143359999998</v>
      </c>
      <c r="Z84" s="1">
        <f t="shared" si="48"/>
        <v>69.197976600000004</v>
      </c>
      <c r="AA84" s="1">
        <f t="shared" si="49"/>
        <v>229.09375199999999</v>
      </c>
      <c r="AB84" s="1">
        <f t="shared" si="50"/>
        <v>30.126438000000004</v>
      </c>
      <c r="AC84" s="1">
        <f t="shared" si="51"/>
        <v>72.376169904630956</v>
      </c>
      <c r="AD84" s="1">
        <f t="shared" si="71"/>
        <v>320.16430123072519</v>
      </c>
      <c r="AE84" s="1">
        <f t="shared" si="70"/>
        <v>264.1866196307252</v>
      </c>
      <c r="AF84" s="1">
        <f t="shared" si="54"/>
        <v>-0.11649902729391544</v>
      </c>
      <c r="AG84" s="1">
        <f t="shared" si="55"/>
        <v>-78.309252249752376</v>
      </c>
      <c r="AH84" s="1">
        <f t="shared" si="56"/>
        <v>117.43451305565073</v>
      </c>
      <c r="AI84" s="1">
        <f t="shared" si="66"/>
        <v>58.057334338775121</v>
      </c>
      <c r="AJ84" s="1">
        <f t="shared" si="57"/>
        <v>1</v>
      </c>
      <c r="AM84" s="1">
        <f t="shared" si="58"/>
        <v>587.50154002996112</v>
      </c>
      <c r="AN84" s="1">
        <f t="shared" si="37"/>
        <v>42521.111280440811</v>
      </c>
      <c r="AO84" s="1">
        <f t="shared" si="59"/>
        <v>17274.46487290378</v>
      </c>
      <c r="AP84" s="1">
        <f t="shared" si="60"/>
        <v>32655.051306075427</v>
      </c>
      <c r="AQ84" s="1">
        <f t="shared" si="61"/>
        <v>49929.516178979204</v>
      </c>
      <c r="AR84" s="1">
        <f t="shared" si="69"/>
        <v>7408.4048985383924</v>
      </c>
      <c r="AT84" s="1">
        <f t="shared" si="63"/>
        <v>742.75638631868446</v>
      </c>
      <c r="AU84" s="1">
        <f t="shared" si="64"/>
        <v>53757.862413950817</v>
      </c>
      <c r="AV84" s="1">
        <f t="shared" si="65"/>
        <v>-3828.3462349716137</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285.19470719999998</v>
      </c>
      <c r="Z85" s="1">
        <f t="shared" si="48"/>
        <v>63.610175600000019</v>
      </c>
      <c r="AA85" s="1">
        <f t="shared" si="49"/>
        <v>228.54367200000002</v>
      </c>
      <c r="AB85" s="1">
        <f t="shared" si="50"/>
        <v>25.521236000000016</v>
      </c>
      <c r="AC85" s="1">
        <f t="shared" si="51"/>
        <v>71.562015985051019</v>
      </c>
      <c r="AD85" s="1">
        <f t="shared" si="71"/>
        <v>320.47520298448853</v>
      </c>
      <c r="AE85" s="1">
        <f t="shared" si="70"/>
        <v>263.82416778448857</v>
      </c>
      <c r="AF85" s="1">
        <f t="shared" si="54"/>
        <v>-0.12144460571876117</v>
      </c>
      <c r="AG85" s="1">
        <f t="shared" si="55"/>
        <v>-77.891130690829357</v>
      </c>
      <c r="AH85" s="1">
        <f t="shared" si="56"/>
        <v>117.36908582697926</v>
      </c>
      <c r="AI85" s="1">
        <f t="shared" si="66"/>
        <v>57.493094582942966</v>
      </c>
      <c r="AJ85" s="1">
        <f t="shared" si="57"/>
        <v>1</v>
      </c>
      <c r="AM85" s="1">
        <f t="shared" si="58"/>
        <v>592.64430051070804</v>
      </c>
      <c r="AN85" s="1">
        <f t="shared" si="37"/>
        <v>42410.820906596666</v>
      </c>
      <c r="AO85" s="1">
        <f t="shared" si="59"/>
        <v>17291.239577028082</v>
      </c>
      <c r="AP85" s="1">
        <f t="shared" si="60"/>
        <v>32610.2500831695</v>
      </c>
      <c r="AQ85" s="1">
        <f t="shared" si="61"/>
        <v>49901.489660197578</v>
      </c>
      <c r="AR85" s="1">
        <f t="shared" si="69"/>
        <v>7490.6687536009122</v>
      </c>
      <c r="AT85" s="1">
        <f t="shared" si="63"/>
        <v>749.32426732379975</v>
      </c>
      <c r="AU85" s="1">
        <f t="shared" si="64"/>
        <v>53623.155196212399</v>
      </c>
      <c r="AV85" s="1">
        <f t="shared" si="65"/>
        <v>-3721.6655360148216</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285.21291980000001</v>
      </c>
      <c r="Z86" s="1">
        <f t="shared" si="48"/>
        <v>58.023497199999987</v>
      </c>
      <c r="AA86" s="1">
        <f>G86+$S$18*(J86-B86)+$S$20*(G86-D86)</f>
        <v>227.90617400000002</v>
      </c>
      <c r="AB86" s="1">
        <f t="shared" si="50"/>
        <v>20.927643999999987</v>
      </c>
      <c r="AC86" s="1">
        <f t="shared" si="51"/>
        <v>70.877233245888789</v>
      </c>
      <c r="AD86" s="1">
        <f t="shared" si="71"/>
        <v>320.53397563687093</v>
      </c>
      <c r="AE86" s="1">
        <f t="shared" si="70"/>
        <v>263.22722983687095</v>
      </c>
      <c r="AF86" s="1">
        <f t="shared" si="54"/>
        <v>-0.12574792192236933</v>
      </c>
      <c r="AG86" s="1">
        <f t="shared" si="55"/>
        <v>-77.400773680298357</v>
      </c>
      <c r="AH86" s="1">
        <f t="shared" si="56"/>
        <v>117.34108855091496</v>
      </c>
      <c r="AI86" s="1">
        <f t="shared" si="66"/>
        <v>57.034020889374936</v>
      </c>
      <c r="AJ86" s="1">
        <f t="shared" si="57"/>
        <v>1</v>
      </c>
      <c r="AM86" s="1">
        <f t="shared" si="58"/>
        <v>597.72425929758572</v>
      </c>
      <c r="AN86" s="1">
        <f t="shared" si="37"/>
        <v>42365.041742961097</v>
      </c>
      <c r="AO86" s="1">
        <f t="shared" si="59"/>
        <v>17294.410655487372</v>
      </c>
      <c r="AP86" s="1">
        <f t="shared" si="60"/>
        <v>32536.464971216275</v>
      </c>
      <c r="AQ86" s="1">
        <f t="shared" si="61"/>
        <v>49830.875626703652</v>
      </c>
      <c r="AR86" s="1">
        <f t="shared" si="69"/>
        <v>7465.8338837425545</v>
      </c>
      <c r="AT86" s="1">
        <f t="shared" si="63"/>
        <v>755.81194353349497</v>
      </c>
      <c r="AU86" s="1">
        <f t="shared" si="64"/>
        <v>53569.859411852049</v>
      </c>
      <c r="AV86" s="1">
        <f t="shared" si="65"/>
        <v>-3738.9837851483971</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285.11949399999997</v>
      </c>
      <c r="Z87" s="1">
        <f t="shared" si="48"/>
        <v>52.420709200000005</v>
      </c>
      <c r="AA87" s="1">
        <f t="shared" ref="AA87:AA90" si="72">G87+$S$18*(J87-B87)+$S$20*(G87-D87)</f>
        <v>227.17404400000001</v>
      </c>
      <c r="AB87" s="1">
        <f t="shared" si="50"/>
        <v>16.332700000000003</v>
      </c>
      <c r="AC87" s="1">
        <f t="shared" si="51"/>
        <v>69.886626046590052</v>
      </c>
      <c r="AD87" s="1">
        <f t="shared" si="71"/>
        <v>320.63622823480512</v>
      </c>
      <c r="AE87" s="1">
        <f t="shared" si="70"/>
        <v>262.69077823480512</v>
      </c>
      <c r="AF87" s="1">
        <f t="shared" si="54"/>
        <v>-0.12978724377973877</v>
      </c>
      <c r="AG87" s="1">
        <f t="shared" si="55"/>
        <v>-76.881188549906341</v>
      </c>
      <c r="AH87" s="1">
        <f t="shared" si="56"/>
        <v>117.31486669331264</v>
      </c>
      <c r="AI87" s="1">
        <f t="shared" si="66"/>
        <v>56.330475050276497</v>
      </c>
      <c r="AJ87" s="1">
        <f t="shared" si="57"/>
        <v>1</v>
      </c>
      <c r="AM87" s="1">
        <f t="shared" si="58"/>
        <v>602.76547095818864</v>
      </c>
      <c r="AN87" s="1">
        <f t="shared" si="37"/>
        <v>42125.245062651666</v>
      </c>
      <c r="AO87" s="1">
        <f t="shared" si="59"/>
        <v>17299.927694408911</v>
      </c>
      <c r="AP87" s="1">
        <f>$AL$5*AE87</f>
        <v>32470.156334491327</v>
      </c>
      <c r="AQ87" s="1">
        <f>AO87+AP87</f>
        <v>49770.084028900237</v>
      </c>
      <c r="AR87" s="1">
        <f t="shared" si="69"/>
        <v>7644.8389662485715</v>
      </c>
      <c r="AT87" s="1">
        <f t="shared" si="63"/>
        <v>762.25013532414812</v>
      </c>
      <c r="AU87" s="1">
        <f t="shared" si="64"/>
        <v>53271.090161361404</v>
      </c>
      <c r="AV87" s="1">
        <f t="shared" si="65"/>
        <v>-3501.006132461167</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284.92493459999997</v>
      </c>
      <c r="Z88" s="1">
        <f t="shared" si="48"/>
        <v>46.832648599999999</v>
      </c>
      <c r="AA88" s="1">
        <f t="shared" si="72"/>
        <v>226.35844200000003</v>
      </c>
      <c r="AB88" s="1">
        <f t="shared" si="50"/>
        <v>11.759917999999999</v>
      </c>
      <c r="AC88" s="1">
        <f t="shared" si="51"/>
        <v>69.008609903899483</v>
      </c>
      <c r="AD88" s="1">
        <f t="shared" si="71"/>
        <v>320.54453759762475</v>
      </c>
      <c r="AE88" s="1">
        <f t="shared" si="70"/>
        <v>261.97804499762481</v>
      </c>
      <c r="AF88" s="1">
        <f t="shared" si="54"/>
        <v>-0.13351135050411739</v>
      </c>
      <c r="AG88" s="1">
        <f t="shared" si="55"/>
        <v>-76.336352213995184</v>
      </c>
      <c r="AH88" s="1">
        <f t="shared" si="56"/>
        <v>117.29744892895945</v>
      </c>
      <c r="AI88" s="1">
        <f t="shared" si="66"/>
        <v>55.716555655565926</v>
      </c>
      <c r="AJ88" s="1">
        <f t="shared" si="57"/>
        <v>1</v>
      </c>
      <c r="AM88" s="1">
        <f t="shared" si="58"/>
        <v>607.72693645773961</v>
      </c>
      <c r="AN88" s="1">
        <f t="shared" si="37"/>
        <v>41938.391086104064</v>
      </c>
      <c r="AO88" s="1">
        <f t="shared" si="59"/>
        <v>17294.980526079846</v>
      </c>
      <c r="AP88" s="1">
        <f t="shared" ref="AP88:AP89" si="73">$AL$5*AE88</f>
        <v>32382.058229976417</v>
      </c>
      <c r="AQ88" s="1">
        <f t="shared" ref="AQ88:AQ89" si="74">AO88+AP88</f>
        <v>49677.038756056267</v>
      </c>
      <c r="AR88" s="1">
        <f t="shared" si="69"/>
        <v>7738.6476699522027</v>
      </c>
      <c r="AT88" s="1">
        <f t="shared" si="63"/>
        <v>768.58648233739711</v>
      </c>
      <c r="AU88" s="1">
        <f t="shared" si="64"/>
        <v>53039.084737031764</v>
      </c>
      <c r="AV88" s="1">
        <f t="shared" si="65"/>
        <v>-3362.0459809754975</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284.61703679999999</v>
      </c>
      <c r="Z89" s="1">
        <f t="shared" si="48"/>
        <v>41.24073319999998</v>
      </c>
      <c r="AA89" s="1">
        <f t="shared" si="72"/>
        <v>225.44774400000006</v>
      </c>
      <c r="AB89" s="1">
        <f t="shared" si="50"/>
        <v>7.1956039999999799</v>
      </c>
      <c r="AC89" s="1">
        <f>AJ89*((AG89-Q89)^2+(AH89-R89)^2)^0.5</f>
        <v>68.137867218126885</v>
      </c>
      <c r="AD89" s="1">
        <f t="shared" si="71"/>
        <v>320.29184777500052</v>
      </c>
      <c r="AE89" s="1">
        <f t="shared" si="70"/>
        <v>261.12255497500053</v>
      </c>
      <c r="AF89" s="1">
        <f t="shared" si="54"/>
        <v>-0.13683580915994725</v>
      </c>
      <c r="AG89" s="1">
        <f t="shared" si="55"/>
        <v>-75.746759197643868</v>
      </c>
      <c r="AH89" s="1">
        <f t="shared" si="56"/>
        <v>117.29558132904194</v>
      </c>
      <c r="AI89" s="1">
        <f t="shared" si="66"/>
        <v>55.109054743089906</v>
      </c>
      <c r="AJ89" s="1">
        <f t="shared" si="57"/>
        <v>1</v>
      </c>
      <c r="AM89" s="1">
        <f t="shared" si="58"/>
        <v>612.6278587775065</v>
      </c>
      <c r="AN89" s="1">
        <f t="shared" si="37"/>
        <v>41743.155695507128</v>
      </c>
      <c r="AO89" s="1">
        <f t="shared" si="59"/>
        <v>17281.346646700156</v>
      </c>
      <c r="AP89" s="1">
        <f t="shared" si="73"/>
        <v>32276.314530239921</v>
      </c>
      <c r="AQ89" s="1">
        <f t="shared" si="74"/>
        <v>49557.661176940077</v>
      </c>
      <c r="AR89" s="1">
        <f t="shared" si="69"/>
        <v>7814.5054814329487</v>
      </c>
      <c r="AT89" s="1">
        <f t="shared" si="63"/>
        <v>774.84550893061464</v>
      </c>
      <c r="AU89" s="1">
        <f t="shared" si="64"/>
        <v>52796.32040207617</v>
      </c>
      <c r="AV89" s="1">
        <f t="shared" si="65"/>
        <v>-3238.6592251360926</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284.20207800000003</v>
      </c>
      <c r="Z90" s="1">
        <f t="shared" si="48"/>
        <v>35.652940400000006</v>
      </c>
      <c r="AA90" s="1">
        <f t="shared" si="72"/>
        <v>224.44762799999998</v>
      </c>
      <c r="AB90" s="1">
        <f t="shared" si="50"/>
        <v>2.6459000000000055</v>
      </c>
    </row>
  </sheetData>
  <customSheetViews>
    <customSheetView guid="{32F0DE77-792E-4A94-AD21-A7886E218EB6}" state="hidden" topLeftCell="AE1">
      <selection activeCell="W14" sqref="W14"/>
      <pageMargins left="0.7" right="0.7" top="0.78740157499999996" bottom="0.78740157499999996" header="0.3" footer="0.3"/>
    </customSheetView>
  </customSheetViews>
  <pageMargins left="0.7" right="0.7" top="0.78740157499999996" bottom="0.78740157499999996"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213BB-2EE5-491B-ABFF-8E38EF1DDFFE}">
  <dimension ref="A1:AV90"/>
  <sheetViews>
    <sheetView topLeftCell="AE1" workbookViewId="0">
      <selection activeCell="I24" sqref="I24"/>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3" width="11.42578125" style="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331.37</v>
      </c>
      <c r="AA2" s="1">
        <f>G2+$S$18*(J2-B2)+$S$20*(G2-D2)</f>
        <v>13.4</v>
      </c>
      <c r="AB2" s="1">
        <f>B2+$S$18*(G2-D2)+$S$20*(B2-J2)</f>
        <v>270.5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53.955000000000005</v>
      </c>
      <c r="AM2" s="1">
        <f>($AK$39+$AK$42*(X2-$X$2))*1.005</f>
        <v>237.88349999999997</v>
      </c>
      <c r="AN2" s="1">
        <f t="shared" ref="AN2:AN65" si="1">AM2*AC2</f>
        <v>-7723.7833798059091</v>
      </c>
      <c r="AO2" s="1">
        <f>$AL$2*AD2</f>
        <v>-2801.4848369339979</v>
      </c>
      <c r="AP2" s="1">
        <f>$AL$5*AE2</f>
        <v>-2598.5216809760677</v>
      </c>
      <c r="AQ2" s="1">
        <f>AO2+AP2</f>
        <v>-5400.0065179100657</v>
      </c>
      <c r="AR2" s="1">
        <f>AQ2-AN2</f>
        <v>2323.7768618958435</v>
      </c>
      <c r="AT2" s="1">
        <f>($AK$45+$AK$48*(X2-$X$2))*0.965</f>
        <v>296.255</v>
      </c>
      <c r="AU2" s="1">
        <f>AT2*AC2</f>
        <v>-9619.0338766009409</v>
      </c>
      <c r="AV2" s="1">
        <f>AQ2-AU2</f>
        <v>4219.0273586908752</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-10.815479799999999</v>
      </c>
      <c r="Z3" s="1">
        <f t="shared" ref="Z3:Z66" si="15">B3+$S$12*(G3-D3)+$S$14*(B3-J3)</f>
        <v>332.21653079999993</v>
      </c>
      <c r="AA3" s="1">
        <f t="shared" ref="AA3:AA66" si="16">G3+$S$18*(J3-B3)+$S$20*(G3-D3)</f>
        <v>19.016786000000003</v>
      </c>
      <c r="AB3" s="1">
        <f t="shared" ref="AB3:AB66" si="17">B3+$S$18*(G3-D3)+$S$20*(B3-J3)</f>
        <v>270.816756</v>
      </c>
      <c r="AC3" s="1">
        <f t="shared" ref="AC3:AC66" si="18">AJ3*((AG3-Q3)^2+(AH3-R3)^2)^0.5</f>
        <v>-29.058773915868585</v>
      </c>
      <c r="AD3" s="1">
        <f t="shared" ref="AD3:AD66" si="19">Y3-Q3</f>
        <v>-49.245006578130685</v>
      </c>
      <c r="AE3" s="1">
        <f t="shared" ref="AE3:AE66" si="20">AA3-Q3</f>
        <v>-19.412740778130683</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($AK$39+$AK$42*(X3-$X$2))*1.005</f>
        <v>235.89051141427385</v>
      </c>
      <c r="AN3" s="1">
        <f t="shared" si="1"/>
        <v>-6854.6890400860011</v>
      </c>
      <c r="AO3" s="1">
        <f t="shared" ref="AO3:AO66" si="27">$AL$2*AD3</f>
        <v>-2657.0143299230413</v>
      </c>
      <c r="AP3" s="1">
        <f t="shared" ref="AP3:AP66" si="28">$AL$5*AE3</f>
        <v>-2399.5312366216217</v>
      </c>
      <c r="AQ3" s="1">
        <f t="shared" ref="AQ3:AQ66" si="29">AO3+AP3</f>
        <v>-5056.5455665446625</v>
      </c>
      <c r="AR3" s="1">
        <f t="shared" ref="AR3:AR66" si="30">AQ3-AN3</f>
        <v>1798.1434735413386</v>
      </c>
      <c r="AT3" s="1">
        <f t="shared" ref="AT3:AT66" si="31">($AK$45+$AK$48*(X3-$X$2))*0.965</f>
        <v>293.70973040702427</v>
      </c>
      <c r="AU3" s="1">
        <f t="shared" ref="AU3:AU66" si="32">AT3*AC3</f>
        <v>-8534.8446527884316</v>
      </c>
      <c r="AV3" s="1">
        <f t="shared" ref="AV3:AV66" si="33">AQ3-AU3</f>
        <v>3478.2990862437691</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-4.1976870000000002</v>
      </c>
      <c r="Z4" s="1">
        <f t="shared" si="15"/>
        <v>333.021928</v>
      </c>
      <c r="AA4" s="1">
        <f t="shared" si="16"/>
        <v>24.55941</v>
      </c>
      <c r="AB4" s="1">
        <f t="shared" si="17"/>
        <v>271.11003999999997</v>
      </c>
      <c r="AC4" s="1">
        <f t="shared" si="18"/>
        <v>-25.918051859618991</v>
      </c>
      <c r="AD4" s="1">
        <f t="shared" si="19"/>
        <v>-45.618367043566714</v>
      </c>
      <c r="AE4" s="1">
        <f t="shared" si="20"/>
        <v>-16.861270043566712</v>
      </c>
      <c r="AF4" s="1">
        <f t="shared" si="21"/>
        <v>2.1744203491685039</v>
      </c>
      <c r="AG4" s="1">
        <f t="shared" si="22"/>
        <v>31.245094978499409</v>
      </c>
      <c r="AH4" s="1">
        <f t="shared" si="23"/>
        <v>-65.397942488835355</v>
      </c>
      <c r="AI4" s="1">
        <f t="shared" si="24"/>
        <v>-23.837006539863154</v>
      </c>
      <c r="AJ4" s="1">
        <f t="shared" si="25"/>
        <v>-1</v>
      </c>
      <c r="AK4" s="1" t="s">
        <v>31</v>
      </c>
      <c r="AL4" s="4">
        <f>'Federstärke 60 NR int'!A4</f>
        <v>12.600000000000001</v>
      </c>
      <c r="AM4" s="1">
        <f t="shared" si="26"/>
        <v>234.13449982760713</v>
      </c>
      <c r="AN4" s="1">
        <f t="shared" si="1"/>
        <v>-6068.3101086578754</v>
      </c>
      <c r="AO4" s="1">
        <f t="shared" si="27"/>
        <v>-2461.3389938356422</v>
      </c>
      <c r="AP4" s="1">
        <f t="shared" si="28"/>
        <v>-2084.1541450051072</v>
      </c>
      <c r="AQ4" s="1">
        <f t="shared" si="29"/>
        <v>-4545.4931388407495</v>
      </c>
      <c r="AR4" s="1">
        <f t="shared" si="30"/>
        <v>1522.8169698171259</v>
      </c>
      <c r="AT4" s="1">
        <f t="shared" si="31"/>
        <v>291.46710697783516</v>
      </c>
      <c r="AU4" s="1">
        <f t="shared" si="32"/>
        <v>-7554.2595940246483</v>
      </c>
      <c r="AV4" s="1">
        <f t="shared" si="33"/>
        <v>3008.7664551838989</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2.3500557999999963</v>
      </c>
      <c r="Z5" s="1">
        <f t="shared" si="15"/>
        <v>333.75665940000005</v>
      </c>
      <c r="AA5" s="1">
        <f t="shared" si="16"/>
        <v>30.021478000000002</v>
      </c>
      <c r="AB5" s="1">
        <f t="shared" si="17"/>
        <v>271.35335400000008</v>
      </c>
      <c r="AC5" s="1">
        <f t="shared" si="18"/>
        <v>-22.252024705646676</v>
      </c>
      <c r="AD5" s="1">
        <f t="shared" si="19"/>
        <v>-41.519180848375839</v>
      </c>
      <c r="AE5" s="1">
        <f t="shared" si="20"/>
        <v>-13.84775864837583</v>
      </c>
      <c r="AF5" s="1">
        <f t="shared" si="21"/>
        <v>2.2056876155427214</v>
      </c>
      <c r="AG5" s="1">
        <f t="shared" si="22"/>
        <v>35.921744854378815</v>
      </c>
      <c r="AH5" s="1">
        <f t="shared" si="23"/>
        <v>-57.140630462914395</v>
      </c>
      <c r="AI5" s="1">
        <f t="shared" si="24"/>
        <v>-20.784368590001961</v>
      </c>
      <c r="AJ5" s="1">
        <f t="shared" si="25"/>
        <v>-1</v>
      </c>
      <c r="AK5" s="1">
        <v>5.5</v>
      </c>
      <c r="AL5" s="1">
        <f>9.81*AL4</f>
        <v>123.60600000000002</v>
      </c>
      <c r="AM5" s="1">
        <f t="shared" si="26"/>
        <v>232.6353136854398</v>
      </c>
      <c r="AN5" s="1">
        <f t="shared" si="1"/>
        <v>-5176.6067475342707</v>
      </c>
      <c r="AO5" s="1">
        <f t="shared" si="27"/>
        <v>-2240.1674026741184</v>
      </c>
      <c r="AP5" s="1">
        <f t="shared" si="28"/>
        <v>-1711.6660554911432</v>
      </c>
      <c r="AQ5" s="1">
        <f t="shared" si="29"/>
        <v>-3951.8334581652616</v>
      </c>
      <c r="AR5" s="1">
        <f t="shared" si="30"/>
        <v>1224.773289369009</v>
      </c>
      <c r="AT5" s="1">
        <f t="shared" si="31"/>
        <v>289.55247839983008</v>
      </c>
      <c r="AU5" s="1">
        <f t="shared" si="32"/>
        <v>-6443.1289029342443</v>
      </c>
      <c r="AV5" s="1">
        <f t="shared" si="33"/>
        <v>2491.2954447689826</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8.8150712000000002</v>
      </c>
      <c r="Z6" s="1">
        <f t="shared" si="15"/>
        <v>334.42625720000001</v>
      </c>
      <c r="AA6" s="1">
        <f t="shared" si="16"/>
        <v>35.393383999999998</v>
      </c>
      <c r="AB6" s="1">
        <f t="shared" si="17"/>
        <v>271.54919600000005</v>
      </c>
      <c r="AC6" s="1">
        <f t="shared" si="18"/>
        <v>-18.618285027900814</v>
      </c>
      <c r="AD6" s="1">
        <f t="shared" si="19"/>
        <v>-36.639363066555866</v>
      </c>
      <c r="AE6" s="1">
        <f t="shared" si="20"/>
        <v>-10.061050266555867</v>
      </c>
      <c r="AF6" s="1">
        <f t="shared" si="21"/>
        <v>2.2229689025566128</v>
      </c>
      <c r="AG6" s="1">
        <f t="shared" si="22"/>
        <v>39.482403168170165</v>
      </c>
      <c r="AH6" s="1">
        <f t="shared" si="23"/>
        <v>-48.272822906671252</v>
      </c>
      <c r="AI6" s="1">
        <f t="shared" si="24"/>
        <v>-17.634494093680988</v>
      </c>
      <c r="AJ6" s="1">
        <f t="shared" si="25"/>
        <v>-1</v>
      </c>
      <c r="AK6" s="1" t="s">
        <v>32</v>
      </c>
      <c r="AM6" s="1">
        <f t="shared" si="26"/>
        <v>231.386650651812</v>
      </c>
      <c r="AN6" s="1">
        <f t="shared" si="1"/>
        <v>-4308.022613486748</v>
      </c>
      <c r="AO6" s="1">
        <f t="shared" si="27"/>
        <v>-1976.876834256022</v>
      </c>
      <c r="AP6" s="1">
        <f t="shared" si="28"/>
        <v>-1243.6061792479047</v>
      </c>
      <c r="AQ6" s="1">
        <f t="shared" si="29"/>
        <v>-3220.4830135039265</v>
      </c>
      <c r="AR6" s="1">
        <f t="shared" si="30"/>
        <v>1087.5395999828215</v>
      </c>
      <c r="AT6" s="1">
        <f t="shared" si="31"/>
        <v>287.95779588427138</v>
      </c>
      <c r="AU6" s="1">
        <f t="shared" si="32"/>
        <v>-5361.2803197794483</v>
      </c>
      <c r="AV6" s="1">
        <f t="shared" si="33"/>
        <v>2140.7973062755218</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15.193059200000004</v>
      </c>
      <c r="Z7" s="1">
        <f t="shared" si="15"/>
        <v>335.00746659999999</v>
      </c>
      <c r="AA7" s="1">
        <f t="shared" si="16"/>
        <v>40.669592000000009</v>
      </c>
      <c r="AB7" s="1">
        <f t="shared" si="17"/>
        <v>271.67674599999998</v>
      </c>
      <c r="AC7" s="1">
        <f t="shared" si="18"/>
        <v>-14.628365850133152</v>
      </c>
      <c r="AD7" s="1">
        <f t="shared" si="19"/>
        <v>-31.164344383726675</v>
      </c>
      <c r="AE7" s="1">
        <f t="shared" si="20"/>
        <v>-5.6878115837266705</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230.41006245220089</v>
      </c>
      <c r="AN7" s="1">
        <f t="shared" si="1"/>
        <v>-3370.5226891028224</v>
      </c>
      <c r="AO7" s="1">
        <f t="shared" si="27"/>
        <v>-1681.4722012239729</v>
      </c>
      <c r="AP7" s="1">
        <f t="shared" si="28"/>
        <v>-703.04763861811898</v>
      </c>
      <c r="AQ7" s="1">
        <f t="shared" si="29"/>
        <v>-2384.5198398420916</v>
      </c>
      <c r="AR7" s="1">
        <f t="shared" si="30"/>
        <v>986.00284926073073</v>
      </c>
      <c r="AT7" s="1">
        <f t="shared" si="31"/>
        <v>286.71058339789204</v>
      </c>
      <c r="AU7" s="1">
        <f t="shared" si="32"/>
        <v>-4194.1073070494767</v>
      </c>
      <c r="AV7" s="1">
        <f t="shared" si="33"/>
        <v>1809.5874672073851</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21.475692399999996</v>
      </c>
      <c r="Z8" s="1">
        <f t="shared" si="15"/>
        <v>335.49919240000003</v>
      </c>
      <c r="AA8" s="1">
        <f t="shared" si="16"/>
        <v>45.844228000000001</v>
      </c>
      <c r="AB8" s="1">
        <f t="shared" si="17"/>
        <v>271.733092</v>
      </c>
      <c r="AC8" s="1">
        <f t="shared" si="18"/>
        <v>-10.687768791832351</v>
      </c>
      <c r="AD8" s="1">
        <f t="shared" si="19"/>
        <v>-24.97862889714678</v>
      </c>
      <c r="AE8" s="1">
        <f t="shared" si="20"/>
        <v>-0.61009329714677563</v>
      </c>
      <c r="AF8" s="1">
        <f t="shared" si="21"/>
        <v>2.2252489322424847</v>
      </c>
      <c r="AG8" s="1">
        <f t="shared" si="22"/>
        <v>43.82525795617336</v>
      </c>
      <c r="AH8" s="1">
        <f t="shared" si="23"/>
        <v>-29.518577877838183</v>
      </c>
      <c r="AI8" s="1">
        <f t="shared" si="24"/>
        <v>-10.359364251575251</v>
      </c>
      <c r="AJ8" s="1">
        <f t="shared" si="25"/>
        <v>-1</v>
      </c>
      <c r="AK8" s="1" t="s">
        <v>33</v>
      </c>
      <c r="AL8" s="4">
        <f>'Federstärke 60 NR int'!A8</f>
        <v>750</v>
      </c>
      <c r="AM8" s="1">
        <f t="shared" si="26"/>
        <v>229.70457394640425</v>
      </c>
      <c r="AN8" s="1">
        <f t="shared" si="1"/>
        <v>-2455.0293767655257</v>
      </c>
      <c r="AO8" s="1">
        <f t="shared" si="27"/>
        <v>-1347.7219221455546</v>
      </c>
      <c r="AP8" s="1">
        <f t="shared" si="28"/>
        <v>-75.411192087124363</v>
      </c>
      <c r="AQ8" s="1">
        <f t="shared" si="29"/>
        <v>-1423.133114232679</v>
      </c>
      <c r="AR8" s="1">
        <f t="shared" si="30"/>
        <v>1031.8962625328468</v>
      </c>
      <c r="AT8" s="1">
        <f t="shared" si="31"/>
        <v>285.8095955774607</v>
      </c>
      <c r="AU8" s="1">
        <f t="shared" si="32"/>
        <v>-3054.66687601901</v>
      </c>
      <c r="AV8" s="1">
        <f t="shared" si="33"/>
        <v>1631.5337617863311</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27.667948200000001</v>
      </c>
      <c r="Z9" s="1">
        <f t="shared" si="15"/>
        <v>335.88515719999998</v>
      </c>
      <c r="AA9" s="1">
        <f t="shared" si="16"/>
        <v>50.920434</v>
      </c>
      <c r="AB9" s="1">
        <f t="shared" si="17"/>
        <v>271.70255600000002</v>
      </c>
      <c r="AC9" s="1">
        <f t="shared" si="18"/>
        <v>-6.6492678391533468</v>
      </c>
      <c r="AD9" s="1">
        <f t="shared" si="19"/>
        <v>-18.119642675395408</v>
      </c>
      <c r="AE9" s="1">
        <f t="shared" si="20"/>
        <v>5.1328431246045909</v>
      </c>
      <c r="AF9" s="1">
        <f t="shared" si="21"/>
        <v>2.2083156970003595</v>
      </c>
      <c r="AG9" s="1">
        <f t="shared" si="22"/>
        <v>44.40380767254365</v>
      </c>
      <c r="AH9" s="1">
        <f t="shared" si="23"/>
        <v>-19.867099766588801</v>
      </c>
      <c r="AI9" s="1">
        <f t="shared" si="24"/>
        <v>-6.5036840978251966</v>
      </c>
      <c r="AJ9" s="1">
        <f t="shared" si="25"/>
        <v>-1</v>
      </c>
      <c r="AK9" s="1">
        <f>AK5+AK7</f>
        <v>11.7</v>
      </c>
      <c r="AL9" s="1" t="s">
        <v>44</v>
      </c>
      <c r="AM9" s="1">
        <f t="shared" si="26"/>
        <v>229.27492019052676</v>
      </c>
      <c r="AN9" s="1">
        <f t="shared" si="1"/>
        <v>-1524.5103531473198</v>
      </c>
      <c r="AO9" s="1">
        <f t="shared" si="27"/>
        <v>-977.64532055095935</v>
      </c>
      <c r="AP9" s="1">
        <f t="shared" si="28"/>
        <v>634.45020725987513</v>
      </c>
      <c r="AQ9" s="1">
        <f t="shared" si="29"/>
        <v>-343.19511329108423</v>
      </c>
      <c r="AR9" s="1">
        <f t="shared" si="30"/>
        <v>1181.3152398562356</v>
      </c>
      <c r="AT9" s="1">
        <f t="shared" si="31"/>
        <v>285.26087961984047</v>
      </c>
      <c r="AU9" s="1">
        <f t="shared" si="32"/>
        <v>-1896.7759926247995</v>
      </c>
      <c r="AV9" s="1">
        <f t="shared" si="33"/>
        <v>1553.5808793337153</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33.772526600000006</v>
      </c>
      <c r="Z10" s="1">
        <f t="shared" si="15"/>
        <v>336.14310620000003</v>
      </c>
      <c r="AA10" s="1">
        <f t="shared" si="16"/>
        <v>55.899674000000005</v>
      </c>
      <c r="AB10" s="1">
        <f t="shared" si="17"/>
        <v>271.56531800000005</v>
      </c>
      <c r="AC10" s="1">
        <f t="shared" si="18"/>
        <v>-2.3403882200844572</v>
      </c>
      <c r="AD10" s="1">
        <f t="shared" si="19"/>
        <v>-10.992499681306057</v>
      </c>
      <c r="AE10" s="1">
        <f t="shared" si="20"/>
        <v>11.134647718693941</v>
      </c>
      <c r="AF10" s="1">
        <f t="shared" si="21"/>
        <v>2.1853200307376732</v>
      </c>
      <c r="AG10" s="1">
        <f t="shared" si="22"/>
        <v>44.366763056821341</v>
      </c>
      <c r="AH10" s="1">
        <f t="shared" si="23"/>
        <v>-10.286072014015978</v>
      </c>
      <c r="AI10" s="1">
        <f t="shared" si="24"/>
        <v>-2.3062531137611773</v>
      </c>
      <c r="AJ10" s="1">
        <f t="shared" si="25"/>
        <v>-1</v>
      </c>
      <c r="AK10" s="1">
        <v>12</v>
      </c>
      <c r="AL10" s="4">
        <f>'Federstärke 60 NR int'!A10</f>
        <v>19</v>
      </c>
      <c r="AM10" s="1">
        <f t="shared" si="26"/>
        <v>229.14850823945136</v>
      </c>
      <c r="AN10" s="1">
        <f t="shared" si="1"/>
        <v>-536.2964693335382</v>
      </c>
      <c r="AO10" s="1">
        <f t="shared" si="27"/>
        <v>-593.10032030486843</v>
      </c>
      <c r="AP10" s="1">
        <f t="shared" si="28"/>
        <v>1376.3092659168835</v>
      </c>
      <c r="AQ10" s="1">
        <f t="shared" si="29"/>
        <v>783.2089456120151</v>
      </c>
      <c r="AR10" s="1">
        <f t="shared" si="30"/>
        <v>1319.5054149455532</v>
      </c>
      <c r="AT10" s="1">
        <f t="shared" si="31"/>
        <v>285.09943740307847</v>
      </c>
      <c r="AU10" s="1">
        <f t="shared" si="32"/>
        <v>-667.24336485087099</v>
      </c>
      <c r="AV10" s="1">
        <f t="shared" si="33"/>
        <v>1450.4523104628861</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39.778772799999992</v>
      </c>
      <c r="Z11" s="1">
        <f t="shared" si="15"/>
        <v>336.28784899999994</v>
      </c>
      <c r="AA11" s="1">
        <f t="shared" si="16"/>
        <v>60.776200000000003</v>
      </c>
      <c r="AB11" s="1">
        <f t="shared" si="17"/>
        <v>271.33255399999996</v>
      </c>
      <c r="AC11" s="1">
        <f t="shared" si="18"/>
        <v>1.9285283991998563</v>
      </c>
      <c r="AD11" s="1">
        <f t="shared" si="19"/>
        <v>-3.3000391825449853</v>
      </c>
      <c r="AE11" s="1">
        <f t="shared" si="20"/>
        <v>17.697388017455026</v>
      </c>
      <c r="AF11" s="1">
        <f t="shared" si="21"/>
        <v>2.151557820575873</v>
      </c>
      <c r="AG11" s="1">
        <f t="shared" si="22"/>
        <v>43.334347050180966</v>
      </c>
      <c r="AH11" s="1">
        <f t="shared" si="23"/>
        <v>-0.83133951505912407</v>
      </c>
      <c r="AI11" s="1">
        <f t="shared" si="24"/>
        <v>1.9115238988117911</v>
      </c>
      <c r="AJ11" s="1">
        <f t="shared" si="25"/>
        <v>1</v>
      </c>
      <c r="AK11" s="1" t="s">
        <v>34</v>
      </c>
      <c r="AM11" s="1">
        <f t="shared" si="26"/>
        <v>229.30000561966298</v>
      </c>
      <c r="AN11" s="1">
        <f t="shared" si="1"/>
        <v>442.21157277420673</v>
      </c>
      <c r="AO11" s="1">
        <f t="shared" si="27"/>
        <v>-178.05361409421471</v>
      </c>
      <c r="AP11" s="1">
        <f t="shared" si="28"/>
        <v>2187.5033432855462</v>
      </c>
      <c r="AQ11" s="1">
        <f t="shared" si="29"/>
        <v>2009.4497291913315</v>
      </c>
      <c r="AR11" s="1">
        <f t="shared" si="30"/>
        <v>1567.2381564171246</v>
      </c>
      <c r="AS11" s="1" t="s">
        <v>137</v>
      </c>
      <c r="AT11" s="1">
        <f t="shared" si="31"/>
        <v>285.29291652184003</v>
      </c>
      <c r="AU11" s="1">
        <f t="shared" si="32"/>
        <v>550.1954916029224</v>
      </c>
      <c r="AV11" s="1">
        <f t="shared" si="33"/>
        <v>1459.2542375884091</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s="1">
        <f>-17.5/50</f>
        <v>-0.35</v>
      </c>
      <c r="T12" s="1">
        <f t="shared" si="12"/>
        <v>-118.5812</v>
      </c>
      <c r="U12" s="1">
        <f t="shared" si="13"/>
        <v>23.697000000000006</v>
      </c>
      <c r="X12" s="1">
        <f t="shared" si="0"/>
        <v>76.245517969517394</v>
      </c>
      <c r="Y12" s="1">
        <f t="shared" si="14"/>
        <v>45.692086800000013</v>
      </c>
      <c r="Z12" s="1">
        <f t="shared" si="15"/>
        <v>336.28787599999998</v>
      </c>
      <c r="AA12" s="1">
        <f t="shared" si="16"/>
        <v>65.552940000000007</v>
      </c>
      <c r="AB12" s="1">
        <f t="shared" si="17"/>
        <v>270.97762399999999</v>
      </c>
      <c r="AC12" s="1">
        <f t="shared" si="18"/>
        <v>6.156693796893312</v>
      </c>
      <c r="AD12" s="1">
        <f t="shared" si="19"/>
        <v>4.6472796424572351</v>
      </c>
      <c r="AE12" s="1">
        <f t="shared" si="20"/>
        <v>24.508132842457229</v>
      </c>
      <c r="AF12" s="1">
        <f t="shared" si="21"/>
        <v>2.1108697615050205</v>
      </c>
      <c r="AG12" s="1">
        <f t="shared" si="22"/>
        <v>41.631281854517255</v>
      </c>
      <c r="AH12" s="1">
        <f t="shared" si="23"/>
        <v>8.3657529221890545</v>
      </c>
      <c r="AI12" s="1">
        <f t="shared" si="24"/>
        <v>6.1286969201057158</v>
      </c>
      <c r="AJ12" s="1">
        <f t="shared" si="25"/>
        <v>1</v>
      </c>
      <c r="AK12" s="1" t="s">
        <v>37</v>
      </c>
      <c r="AM12" s="1">
        <f t="shared" si="26"/>
        <v>229.76902985057157</v>
      </c>
      <c r="AN12" s="1">
        <f t="shared" si="1"/>
        <v>1414.6175607992081</v>
      </c>
      <c r="AO12" s="1">
        <f t="shared" si="27"/>
        <v>250.74397310878015</v>
      </c>
      <c r="AP12" s="1">
        <f t="shared" si="28"/>
        <v>3029.3522681247687</v>
      </c>
      <c r="AQ12" s="1">
        <f t="shared" si="29"/>
        <v>3280.0962412335489</v>
      </c>
      <c r="AR12" s="1">
        <f t="shared" si="30"/>
        <v>1865.4786804343407</v>
      </c>
      <c r="AT12" s="1">
        <f t="shared" si="31"/>
        <v>285.891912984665</v>
      </c>
      <c r="AU12" s="1">
        <f t="shared" si="32"/>
        <v>1760.1489672546495</v>
      </c>
      <c r="AV12" s="1">
        <f t="shared" si="33"/>
        <v>1519.9472739788994</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51.5273234</v>
      </c>
      <c r="Z13" s="1">
        <f t="shared" si="15"/>
        <v>336.16239680000001</v>
      </c>
      <c r="AA13" s="1">
        <f t="shared" si="16"/>
        <v>70.244786000000005</v>
      </c>
      <c r="AB13" s="1">
        <f t="shared" si="17"/>
        <v>270.51363199999997</v>
      </c>
      <c r="AC13" s="1">
        <f t="shared" si="18"/>
        <v>10.457157226361314</v>
      </c>
      <c r="AD13" s="1">
        <f t="shared" si="19"/>
        <v>12.81039673798238</v>
      </c>
      <c r="AE13" s="1">
        <f t="shared" si="20"/>
        <v>31.527859337982385</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230.50643953916207</v>
      </c>
      <c r="AN13" s="1">
        <f t="shared" si="1"/>
        <v>2410.4420799497661</v>
      </c>
      <c r="AO13" s="1">
        <f t="shared" si="27"/>
        <v>691.18495599783944</v>
      </c>
      <c r="AP13" s="1">
        <f t="shared" si="28"/>
        <v>3897.0325813306513</v>
      </c>
      <c r="AQ13" s="1">
        <f t="shared" si="29"/>
        <v>4588.2175373284908</v>
      </c>
      <c r="AR13" s="1">
        <f t="shared" si="30"/>
        <v>2177.7754573787247</v>
      </c>
      <c r="AT13" s="1">
        <f t="shared" si="31"/>
        <v>286.83366772996436</v>
      </c>
      <c r="AU13" s="1">
        <f t="shared" si="32"/>
        <v>2999.464761266117</v>
      </c>
      <c r="AV13" s="1">
        <f t="shared" si="33"/>
        <v>1588.7527760623739</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s="1">
        <f>-331.37/50</f>
        <v>-6.6273999999999997</v>
      </c>
      <c r="T14" s="1">
        <f t="shared" si="12"/>
        <v>-117.8176</v>
      </c>
      <c r="U14" s="1">
        <f t="shared" si="13"/>
        <v>29.216200000000001</v>
      </c>
      <c r="X14" s="1">
        <f t="shared" si="0"/>
        <v>76.682230094070675</v>
      </c>
      <c r="Y14" s="1">
        <f t="shared" si="14"/>
        <v>57.272650400000003</v>
      </c>
      <c r="Z14" s="1">
        <f t="shared" si="15"/>
        <v>335.88847920000001</v>
      </c>
      <c r="AA14" s="1">
        <f t="shared" si="16"/>
        <v>74.841704000000007</v>
      </c>
      <c r="AB14" s="1">
        <f t="shared" si="17"/>
        <v>269.92315200000002</v>
      </c>
      <c r="AC14" s="1">
        <f t="shared" si="18"/>
        <v>14.7463117178325</v>
      </c>
      <c r="AD14" s="1">
        <f t="shared" si="19"/>
        <v>21.13435143854224</v>
      </c>
      <c r="AE14" s="1">
        <f t="shared" si="20"/>
        <v>38.703405038542243</v>
      </c>
      <c r="AF14" s="1">
        <f t="shared" si="21"/>
        <v>2.0126064270459851</v>
      </c>
      <c r="AG14" s="1">
        <f t="shared" si="22"/>
        <v>36.473638952770102</v>
      </c>
      <c r="AH14" s="1">
        <f t="shared" si="23"/>
        <v>25.706616912517212</v>
      </c>
      <c r="AI14" s="1">
        <f t="shared" si="24"/>
        <v>14.742498308282444</v>
      </c>
      <c r="AJ14" s="1">
        <f t="shared" si="25"/>
        <v>1</v>
      </c>
      <c r="AK14" s="1">
        <f>(AL16+AL14*AK16)</f>
        <v>307</v>
      </c>
      <c r="AL14" s="4">
        <f>'Federstärke 60 NR int'!$I$31</f>
        <v>45</v>
      </c>
      <c r="AM14" s="1">
        <f t="shared" si="26"/>
        <v>231.55094633238633</v>
      </c>
      <c r="AN14" s="1">
        <f t="shared" si="1"/>
        <v>3414.522433176473</v>
      </c>
      <c r="AO14" s="1">
        <f t="shared" si="27"/>
        <v>1140.3039318665467</v>
      </c>
      <c r="AP14" s="1">
        <f t="shared" si="28"/>
        <v>4783.9730831940533</v>
      </c>
      <c r="AQ14" s="1">
        <f t="shared" si="29"/>
        <v>5924.2770150606002</v>
      </c>
      <c r="AR14" s="1">
        <f t="shared" si="30"/>
        <v>2509.7545818841272</v>
      </c>
      <c r="AT14" s="1">
        <f t="shared" si="31"/>
        <v>288.16761986571214</v>
      </c>
      <c r="AU14" s="1">
        <f t="shared" si="32"/>
        <v>4249.4095495256524</v>
      </c>
      <c r="AV14" s="1">
        <f t="shared" si="33"/>
        <v>1674.8674655349478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62.933717800000004</v>
      </c>
      <c r="Z15" s="1">
        <f t="shared" si="15"/>
        <v>335.46875060000002</v>
      </c>
      <c r="AA15" s="1">
        <f t="shared" si="16"/>
        <v>79.349962000000005</v>
      </c>
      <c r="AB15" s="1">
        <f t="shared" si="17"/>
        <v>269.20759400000003</v>
      </c>
      <c r="AC15" s="1">
        <f t="shared" si="18"/>
        <v>18.882981912282986</v>
      </c>
      <c r="AD15" s="1">
        <f t="shared" si="19"/>
        <v>29.603511631532321</v>
      </c>
      <c r="AE15" s="1">
        <f t="shared" si="20"/>
        <v>46.019755831532322</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232.89041799328007</v>
      </c>
      <c r="AN15" s="1">
        <f t="shared" si="1"/>
        <v>4397.6655505111312</v>
      </c>
      <c r="AO15" s="1">
        <f t="shared" si="27"/>
        <v>1597.2574700793266</v>
      </c>
      <c r="AP15" s="1">
        <f t="shared" si="28"/>
        <v>5688.3179393123855</v>
      </c>
      <c r="AQ15" s="1">
        <f t="shared" si="29"/>
        <v>7285.5754093917121</v>
      </c>
      <c r="AR15" s="1">
        <f t="shared" si="30"/>
        <v>2887.9098588805809</v>
      </c>
      <c r="AT15" s="1">
        <f t="shared" si="31"/>
        <v>289.87827516677271</v>
      </c>
      <c r="AU15" s="1">
        <f t="shared" si="32"/>
        <v>5473.7662267379592</v>
      </c>
      <c r="AV15" s="1">
        <f t="shared" si="33"/>
        <v>1811.8091826537529</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68.527780399999997</v>
      </c>
      <c r="Z16" s="1">
        <f t="shared" si="15"/>
        <v>334.90191099999998</v>
      </c>
      <c r="AA16" s="1">
        <f t="shared" si="16"/>
        <v>83.784380000000013</v>
      </c>
      <c r="AB16" s="1">
        <f t="shared" si="17"/>
        <v>268.36442200000005</v>
      </c>
      <c r="AC16" s="1">
        <f t="shared" si="18"/>
        <v>22.956688615896635</v>
      </c>
      <c r="AD16" s="1">
        <f t="shared" si="19"/>
        <v>37.973316461805076</v>
      </c>
      <c r="AE16" s="1">
        <f t="shared" si="20"/>
        <v>53.229916061805092</v>
      </c>
      <c r="AF16" s="1">
        <f t="shared" si="21"/>
        <v>1.8965219402512459</v>
      </c>
      <c r="AG16" s="1">
        <f t="shared" si="22"/>
        <v>29.496165899673841</v>
      </c>
      <c r="AH16" s="1">
        <f t="shared" si="23"/>
        <v>41.296238543786572</v>
      </c>
      <c r="AI16" s="1">
        <f t="shared" si="24"/>
        <v>22.932281994361148</v>
      </c>
      <c r="AJ16" s="1">
        <f t="shared" si="25"/>
        <v>1</v>
      </c>
      <c r="AK16" s="1">
        <f>'Federstärke 60 NR'!$H$31</f>
        <v>5.4</v>
      </c>
      <c r="AL16" s="1">
        <f>'Federstärke 60 NR'!G31</f>
        <v>64</v>
      </c>
      <c r="AM16" s="1">
        <f t="shared" si="26"/>
        <v>234.51311015997391</v>
      </c>
      <c r="AN16" s="1">
        <f t="shared" si="1"/>
        <v>5383.6444462879863</v>
      </c>
      <c r="AO16" s="1">
        <f t="shared" si="27"/>
        <v>2048.8502896966929</v>
      </c>
      <c r="AP16" s="1">
        <f t="shared" si="28"/>
        <v>6579.5370047354818</v>
      </c>
      <c r="AQ16" s="1">
        <f t="shared" si="29"/>
        <v>8628.3872944321738</v>
      </c>
      <c r="AR16" s="1">
        <f t="shared" si="30"/>
        <v>3244.7428481441875</v>
      </c>
      <c r="AT16" s="1">
        <f t="shared" si="31"/>
        <v>291.95063476793962</v>
      </c>
      <c r="AU16" s="1">
        <f t="shared" si="32"/>
        <v>6702.2198135809558</v>
      </c>
      <c r="AV16" s="1">
        <f t="shared" si="33"/>
        <v>1926.167480851218</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74.047233399999982</v>
      </c>
      <c r="Z17" s="1">
        <f t="shared" si="15"/>
        <v>334.19388779999997</v>
      </c>
      <c r="AA17" s="1">
        <f t="shared" si="16"/>
        <v>88.140405999999984</v>
      </c>
      <c r="AB17" s="1">
        <f t="shared" si="17"/>
        <v>267.39958200000001</v>
      </c>
      <c r="AC17" s="1">
        <f t="shared" si="18"/>
        <v>26.95109187200061</v>
      </c>
      <c r="AD17" s="1">
        <f t="shared" si="19"/>
        <v>46.430896980159972</v>
      </c>
      <c r="AE17" s="1">
        <f t="shared" si="20"/>
        <v>60.524069580159974</v>
      </c>
      <c r="AF17" s="1">
        <f t="shared" si="21"/>
        <v>1.8335914379116656</v>
      </c>
      <c r="AG17" s="1">
        <f t="shared" si="22"/>
        <v>25.490003170219822</v>
      </c>
      <c r="AH17" s="1">
        <f t="shared" si="23"/>
        <v>48.369019076241671</v>
      </c>
      <c r="AI17" s="1">
        <f t="shared" si="24"/>
        <v>26.867081345106637</v>
      </c>
      <c r="AJ17" s="1">
        <f t="shared" si="25"/>
        <v>1</v>
      </c>
      <c r="AL17" s="1" t="s">
        <v>46</v>
      </c>
      <c r="AM17" s="1">
        <f t="shared" si="26"/>
        <v>236.40613138881662</v>
      </c>
      <c r="AN17" s="1">
        <f t="shared" si="1"/>
        <v>6371.4033661642443</v>
      </c>
      <c r="AO17" s="1">
        <f t="shared" si="27"/>
        <v>2505.1790465645313</v>
      </c>
      <c r="AP17" s="1">
        <f t="shared" si="28"/>
        <v>7481.1381445252555</v>
      </c>
      <c r="AQ17" s="1">
        <f t="shared" si="29"/>
        <v>9986.3171910897872</v>
      </c>
      <c r="AR17" s="1">
        <f t="shared" si="30"/>
        <v>3614.9138249255429</v>
      </c>
      <c r="AT17" s="1">
        <f t="shared" si="31"/>
        <v>294.36823485212449</v>
      </c>
      <c r="AU17" s="1">
        <f t="shared" si="32"/>
        <v>7933.5453416982591</v>
      </c>
      <c r="AV17" s="1">
        <f t="shared" si="33"/>
        <v>2052.7718493915281</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79.497776800000011</v>
      </c>
      <c r="Z18" s="1">
        <f t="shared" si="15"/>
        <v>333.33142619999995</v>
      </c>
      <c r="AA18" s="1">
        <f t="shared" si="16"/>
        <v>92.422504000000018</v>
      </c>
      <c r="AB18" s="1">
        <f t="shared" si="17"/>
        <v>266.302254</v>
      </c>
      <c r="AC18" s="1">
        <f t="shared" si="18"/>
        <v>30.760732670203716</v>
      </c>
      <c r="AD18" s="1">
        <f t="shared" si="19"/>
        <v>54.718524968494101</v>
      </c>
      <c r="AE18" s="1">
        <f t="shared" si="20"/>
        <v>67.643252168494115</v>
      </c>
      <c r="AF18" s="1">
        <f t="shared" si="21"/>
        <v>1.7700917453360698</v>
      </c>
      <c r="AG18" s="1">
        <f t="shared" si="22"/>
        <v>21.380230282836834</v>
      </c>
      <c r="AH18" s="1">
        <f t="shared" si="23"/>
        <v>54.959243854068127</v>
      </c>
      <c r="AI18" s="1">
        <f t="shared" si="24"/>
        <v>30.572362141637363</v>
      </c>
      <c r="AJ18" s="1">
        <f t="shared" si="25"/>
        <v>1</v>
      </c>
      <c r="AK18" s="1" t="s">
        <v>47</v>
      </c>
      <c r="AL18" s="4" t="str">
        <f>'Federstärke 60 NR int'!$A$22</f>
        <v>Feder</v>
      </c>
      <c r="AM18" s="1">
        <f t="shared" si="26"/>
        <v>238.58213515303197</v>
      </c>
      <c r="AN18" s="1">
        <f t="shared" si="1"/>
        <v>7338.9612793288288</v>
      </c>
      <c r="AO18" s="1">
        <f t="shared" si="27"/>
        <v>2952.3380146750997</v>
      </c>
      <c r="AP18" s="1">
        <f t="shared" si="28"/>
        <v>8361.1118275388853</v>
      </c>
      <c r="AQ18" s="1">
        <f t="shared" si="29"/>
        <v>11313.449842213984</v>
      </c>
      <c r="AR18" s="1">
        <f t="shared" si="30"/>
        <v>3974.4885628851553</v>
      </c>
      <c r="AT18" s="1">
        <f t="shared" si="31"/>
        <v>297.14723532153261</v>
      </c>
      <c r="AU18" s="1">
        <f t="shared" si="32"/>
        <v>9140.4666694157786</v>
      </c>
      <c r="AV18" s="1">
        <f t="shared" si="33"/>
        <v>2172.9831727982055</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84.883360599999989</v>
      </c>
      <c r="Z19" s="1">
        <f t="shared" si="15"/>
        <v>332.33440839999997</v>
      </c>
      <c r="AA19" s="1">
        <f t="shared" si="16"/>
        <v>96.636478000000011</v>
      </c>
      <c r="AB19" s="1">
        <f t="shared" si="17"/>
        <v>265.08866800000004</v>
      </c>
      <c r="AC19" s="1">
        <f t="shared" si="18"/>
        <v>34.513402433450523</v>
      </c>
      <c r="AD19" s="1">
        <f t="shared" si="19"/>
        <v>62.963844095173144</v>
      </c>
      <c r="AE19" s="1">
        <f t="shared" si="20"/>
        <v>74.716961495173166</v>
      </c>
      <c r="AF19" s="1">
        <f t="shared" si="21"/>
        <v>1.7047043281169609</v>
      </c>
      <c r="AG19" s="1">
        <f t="shared" si="22"/>
        <v>17.057900676788421</v>
      </c>
      <c r="AH19" s="1">
        <f t="shared" si="23"/>
        <v>61.05767929285274</v>
      </c>
      <c r="AI19" s="1">
        <f t="shared" si="24"/>
        <v>34.169279171119115</v>
      </c>
      <c r="AJ19" s="1">
        <f t="shared" si="25"/>
        <v>1</v>
      </c>
      <c r="AK19" s="1" t="s">
        <v>35</v>
      </c>
      <c r="AM19" s="1">
        <f t="shared" si="26"/>
        <v>241.00314115787162</v>
      </c>
      <c r="AN19" s="1">
        <f t="shared" si="1"/>
        <v>8317.8383985073069</v>
      </c>
      <c r="AO19" s="1">
        <f t="shared" si="27"/>
        <v>3397.2142081550674</v>
      </c>
      <c r="AP19" s="1">
        <f t="shared" si="28"/>
        <v>9235.4647425723761</v>
      </c>
      <c r="AQ19" s="1">
        <f t="shared" si="29"/>
        <v>12632.678950727444</v>
      </c>
      <c r="AR19" s="1">
        <f t="shared" si="30"/>
        <v>4314.8405522201374</v>
      </c>
      <c r="AT19" s="1">
        <f t="shared" si="31"/>
        <v>300.23913108684883</v>
      </c>
      <c r="AU19" s="1">
        <f t="shared" si="32"/>
        <v>10362.273957469919</v>
      </c>
      <c r="AV19" s="1">
        <f t="shared" si="33"/>
        <v>2270.4049932575253</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-(645.5-(AL8/2))/50</f>
        <v>-5.41</v>
      </c>
      <c r="T20" s="1">
        <f t="shared" si="12"/>
        <v>-115.9816</v>
      </c>
      <c r="U20" s="1">
        <f t="shared" si="13"/>
        <v>44.497199999999999</v>
      </c>
      <c r="X20" s="1">
        <f t="shared" si="0"/>
        <v>79.657106314502784</v>
      </c>
      <c r="Y20" s="1">
        <f t="shared" si="14"/>
        <v>90.202407399999998</v>
      </c>
      <c r="Z20" s="1">
        <f t="shared" si="15"/>
        <v>331.18560219999995</v>
      </c>
      <c r="AA20" s="1">
        <f t="shared" si="16"/>
        <v>100.780114</v>
      </c>
      <c r="AB20" s="1">
        <f t="shared" si="17"/>
        <v>263.74586199999999</v>
      </c>
      <c r="AC20" s="1">
        <f t="shared" si="18"/>
        <v>38.096236049189962</v>
      </c>
      <c r="AD20" s="1">
        <f t="shared" si="19"/>
        <v>71.085177587426202</v>
      </c>
      <c r="AE20" s="1">
        <f t="shared" si="20"/>
        <v>81.662884187426201</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243.68933377461545</v>
      </c>
      <c r="AN20" s="1">
        <f t="shared" si="1"/>
        <v>9283.64638214759</v>
      </c>
      <c r="AO20" s="1">
        <f t="shared" si="27"/>
        <v>3835.4007567295812</v>
      </c>
      <c r="AP20" s="1">
        <f t="shared" si="28"/>
        <v>10094.022462871006</v>
      </c>
      <c r="AQ20" s="1">
        <f t="shared" si="29"/>
        <v>13929.423219600587</v>
      </c>
      <c r="AR20" s="1">
        <f t="shared" si="30"/>
        <v>4645.7768374529969</v>
      </c>
      <c r="AT20" s="1">
        <f t="shared" si="31"/>
        <v>303.66969985038389</v>
      </c>
      <c r="AU20" s="1">
        <f t="shared" si="32"/>
        <v>11568.67256648689</v>
      </c>
      <c r="AV20" s="1">
        <f t="shared" si="33"/>
        <v>2360.7506531136969</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95.459217199999983</v>
      </c>
      <c r="Z21" s="1">
        <f t="shared" si="15"/>
        <v>329.89826239999996</v>
      </c>
      <c r="AA21" s="1">
        <f t="shared" si="16"/>
        <v>104.858948</v>
      </c>
      <c r="AB21" s="1">
        <f t="shared" si="17"/>
        <v>262.28465599999998</v>
      </c>
      <c r="AC21" s="1">
        <f t="shared" si="18"/>
        <v>41.344042347069497</v>
      </c>
      <c r="AD21" s="1">
        <f t="shared" si="19"/>
        <v>79.050826942381775</v>
      </c>
      <c r="AE21" s="1">
        <f t="shared" si="20"/>
        <v>88.45055774238179</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246.61395730737735</v>
      </c>
      <c r="AN21" s="1">
        <f t="shared" si="1"/>
        <v>10196.017894294599</v>
      </c>
      <c r="AO21" s="1">
        <f t="shared" si="27"/>
        <v>4265.1873676762089</v>
      </c>
      <c r="AP21" s="1">
        <f t="shared" si="28"/>
        <v>10933.019640304845</v>
      </c>
      <c r="AQ21" s="1">
        <f t="shared" si="29"/>
        <v>15198.207007981055</v>
      </c>
      <c r="AR21" s="1">
        <f t="shared" si="30"/>
        <v>5002.189113686456</v>
      </c>
      <c r="AT21" s="1">
        <f t="shared" si="31"/>
        <v>307.40477159246711</v>
      </c>
      <c r="AU21" s="1">
        <f t="shared" si="32"/>
        <v>12709.355894410186</v>
      </c>
      <c r="AV21" s="1">
        <f t="shared" si="33"/>
        <v>2488.8511135708686</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100.66141739999999</v>
      </c>
      <c r="Z22" s="1">
        <f t="shared" si="15"/>
        <v>328.47473899999994</v>
      </c>
      <c r="AA22" s="1">
        <f t="shared" si="16"/>
        <v>108.87939</v>
      </c>
      <c r="AB22" s="1">
        <f t="shared" si="17"/>
        <v>260.70678199999998</v>
      </c>
      <c r="AC22" s="1">
        <f t="shared" si="18"/>
        <v>44.552480446388628</v>
      </c>
      <c r="AD22" s="1">
        <f t="shared" si="19"/>
        <v>86.808107400341427</v>
      </c>
      <c r="AE22" s="1">
        <f t="shared" si="20"/>
        <v>95.026080000341437</v>
      </c>
      <c r="AF22" s="1">
        <f t="shared" si="21"/>
        <v>1.5081860629728174</v>
      </c>
      <c r="AG22" s="1">
        <f t="shared" si="22"/>
        <v>3.8633407621896225</v>
      </c>
      <c r="AH22" s="1">
        <f t="shared" si="23"/>
        <v>76.596445415790399</v>
      </c>
      <c r="AI22" s="1">
        <f t="shared" si="24"/>
        <v>43.418015023262697</v>
      </c>
      <c r="AJ22" s="1">
        <f t="shared" si="25"/>
        <v>1</v>
      </c>
      <c r="AK22" s="1">
        <v>2.7</v>
      </c>
      <c r="AM22" s="1">
        <f t="shared" si="26"/>
        <v>249.75888656759255</v>
      </c>
      <c r="AN22" s="1">
        <f t="shared" si="1"/>
        <v>11127.377910114463</v>
      </c>
      <c r="AO22" s="1">
        <f t="shared" si="27"/>
        <v>4683.7314347854226</v>
      </c>
      <c r="AP22" s="1">
        <f t="shared" si="28"/>
        <v>11745.793644522206</v>
      </c>
      <c r="AQ22" s="1">
        <f t="shared" si="29"/>
        <v>16429.525079307627</v>
      </c>
      <c r="AR22" s="1">
        <f t="shared" si="30"/>
        <v>5302.1471691931638</v>
      </c>
      <c r="AT22" s="1">
        <f t="shared" si="31"/>
        <v>311.42119841769596</v>
      </c>
      <c r="AU22" s="1">
        <f t="shared" si="32"/>
        <v>13874.586853095312</v>
      </c>
      <c r="AV22" s="1">
        <f t="shared" si="33"/>
        <v>2554.9382262123145</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105.80175319999998</v>
      </c>
      <c r="Z23" s="1">
        <f t="shared" si="15"/>
        <v>326.91733200000004</v>
      </c>
      <c r="AA23" s="1">
        <f t="shared" si="16"/>
        <v>112.83662000000001</v>
      </c>
      <c r="AB23" s="1">
        <f t="shared" si="17"/>
        <v>259.01577600000002</v>
      </c>
      <c r="AC23" s="1">
        <f t="shared" si="18"/>
        <v>47.647197533175252</v>
      </c>
      <c r="AD23" s="1">
        <f t="shared" si="19"/>
        <v>94.504619468732187</v>
      </c>
      <c r="AE23" s="1">
        <f t="shared" si="20"/>
        <v>101.53948626873222</v>
      </c>
      <c r="AF23" s="1">
        <f t="shared" si="21"/>
        <v>1.4426383680132306</v>
      </c>
      <c r="AG23" s="1">
        <f t="shared" si="22"/>
        <v>-0.58776309617222466</v>
      </c>
      <c r="AH23" s="1">
        <f t="shared" si="23"/>
        <v>80.902184072398512</v>
      </c>
      <c r="AI23" s="1">
        <f t="shared" si="24"/>
        <v>46.141138479306385</v>
      </c>
      <c r="AJ23" s="1">
        <f t="shared" si="25"/>
        <v>1</v>
      </c>
      <c r="AM23" s="1">
        <f t="shared" si="26"/>
        <v>253.12306605555827</v>
      </c>
      <c r="AN23" s="1">
        <f t="shared" si="1"/>
        <v>12060.604728552153</v>
      </c>
      <c r="AO23" s="1">
        <f t="shared" si="27"/>
        <v>5098.9967434354458</v>
      </c>
      <c r="AP23" s="1">
        <f t="shared" si="28"/>
        <v>12550.889739732916</v>
      </c>
      <c r="AQ23" s="1">
        <f t="shared" si="29"/>
        <v>17649.88648316836</v>
      </c>
      <c r="AR23" s="1">
        <f t="shared" si="30"/>
        <v>5589.2817546162078</v>
      </c>
      <c r="AT23" s="1">
        <f t="shared" si="31"/>
        <v>315.71763233475832</v>
      </c>
      <c r="AU23" s="1">
        <f t="shared" si="32"/>
        <v>15043.060392560628</v>
      </c>
      <c r="AV23" s="1">
        <f t="shared" si="33"/>
        <v>2606.8260906077321</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110.88820200000001</v>
      </c>
      <c r="Z24" s="1">
        <f t="shared" si="15"/>
        <v>325.22176400000001</v>
      </c>
      <c r="AA24" s="1">
        <f t="shared" si="16"/>
        <v>116.73678000000001</v>
      </c>
      <c r="AB24" s="1">
        <f t="shared" si="17"/>
        <v>257.20796000000001</v>
      </c>
      <c r="AC24" s="1">
        <f t="shared" si="18"/>
        <v>50.650849537725847</v>
      </c>
      <c r="AD24" s="1">
        <f t="shared" si="19"/>
        <v>102.00660070670935</v>
      </c>
      <c r="AE24" s="1">
        <f t="shared" si="20"/>
        <v>107.85517870670935</v>
      </c>
      <c r="AF24" s="1">
        <f t="shared" si="21"/>
        <v>1.378144598530697</v>
      </c>
      <c r="AG24" s="1">
        <f t="shared" si="22"/>
        <v>-4.9656569430887885</v>
      </c>
      <c r="AH24" s="1">
        <f t="shared" si="23"/>
        <v>84.822597012121761</v>
      </c>
      <c r="AI24" s="1">
        <f t="shared" si="24"/>
        <v>48.721268438212526</v>
      </c>
      <c r="AJ24" s="1">
        <f t="shared" si="25"/>
        <v>1</v>
      </c>
      <c r="AK24" s="1" t="s">
        <v>48</v>
      </c>
      <c r="AM24" s="1">
        <f t="shared" si="26"/>
        <v>256.70131122103669</v>
      </c>
      <c r="AN24" s="1">
        <f t="shared" si="1"/>
        <v>13002.139490793665</v>
      </c>
      <c r="AO24" s="1">
        <f t="shared" si="27"/>
        <v>5503.7661411305035</v>
      </c>
      <c r="AP24" s="1">
        <f t="shared" si="28"/>
        <v>13331.547219221518</v>
      </c>
      <c r="AQ24" s="1">
        <f t="shared" si="29"/>
        <v>18835.313360352022</v>
      </c>
      <c r="AR24" s="1">
        <f t="shared" si="30"/>
        <v>5833.1738695583572</v>
      </c>
      <c r="AT24" s="1">
        <f t="shared" si="31"/>
        <v>320.28745209244966</v>
      </c>
      <c r="AU24" s="1">
        <f t="shared" si="32"/>
        <v>16222.831544756244</v>
      </c>
      <c r="AV24" s="1">
        <f t="shared" si="33"/>
        <v>2612.4818155957782</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115.92241379999999</v>
      </c>
      <c r="Z25" s="1">
        <f t="shared" si="15"/>
        <v>323.3976624</v>
      </c>
      <c r="AA25" s="1">
        <f t="shared" si="16"/>
        <v>120.582138</v>
      </c>
      <c r="AB25" s="1">
        <f t="shared" si="17"/>
        <v>255.29174399999999</v>
      </c>
      <c r="AC25" s="1">
        <f t="shared" si="18"/>
        <v>53.359874672889738</v>
      </c>
      <c r="AD25" s="1">
        <f t="shared" si="19"/>
        <v>109.35232630971873</v>
      </c>
      <c r="AE25" s="1">
        <f t="shared" si="20"/>
        <v>114.01205050971875</v>
      </c>
      <c r="AF25" s="1">
        <f t="shared" si="21"/>
        <v>1.3152235988706549</v>
      </c>
      <c r="AG25" s="1">
        <f t="shared" si="22"/>
        <v>-9.2313196164826223</v>
      </c>
      <c r="AH25" s="1">
        <f t="shared" si="23"/>
        <v>88.393520294824441</v>
      </c>
      <c r="AI25" s="1">
        <f t="shared" si="24"/>
        <v>50.966574914867607</v>
      </c>
      <c r="AJ25" s="1">
        <f t="shared" si="25"/>
        <v>1</v>
      </c>
      <c r="AK25" s="1" t="s">
        <v>35</v>
      </c>
      <c r="AM25" s="1">
        <f t="shared" si="26"/>
        <v>260.47354997508313</v>
      </c>
      <c r="AN25" s="1">
        <f t="shared" si="1"/>
        <v>13898.835982273118</v>
      </c>
      <c r="AO25" s="1">
        <f t="shared" si="27"/>
        <v>5900.1047660408749</v>
      </c>
      <c r="AP25" s="1">
        <f t="shared" si="28"/>
        <v>14092.573515304299</v>
      </c>
      <c r="AQ25" s="1">
        <f t="shared" si="29"/>
        <v>19992.678281345172</v>
      </c>
      <c r="AR25" s="1">
        <f t="shared" si="30"/>
        <v>6093.8422990720537</v>
      </c>
      <c r="AT25" s="1">
        <f t="shared" si="31"/>
        <v>325.10502338557427</v>
      </c>
      <c r="AU25" s="1">
        <f t="shared" si="32"/>
        <v>17347.563303381132</v>
      </c>
      <c r="AV25" s="1">
        <f t="shared" si="33"/>
        <v>2645.11497796404</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120.8951338</v>
      </c>
      <c r="Z26" s="1">
        <f t="shared" si="15"/>
        <v>321.44532719999995</v>
      </c>
      <c r="AA26" s="1">
        <f t="shared" si="16"/>
        <v>124.36587400000001</v>
      </c>
      <c r="AB26" s="1">
        <f t="shared" si="17"/>
        <v>253.268664</v>
      </c>
      <c r="AC26" s="1">
        <f t="shared" si="18"/>
        <v>55.859347088261046</v>
      </c>
      <c r="AD26" s="1">
        <f t="shared" si="19"/>
        <v>116.44401957227659</v>
      </c>
      <c r="AE26" s="1">
        <f t="shared" si="20"/>
        <v>119.9147597722766</v>
      </c>
      <c r="AF26" s="1">
        <f t="shared" si="21"/>
        <v>1.2549296461169923</v>
      </c>
      <c r="AG26" s="1">
        <f t="shared" si="22"/>
        <v>-13.291216596313589</v>
      </c>
      <c r="AH26" s="1">
        <f t="shared" si="23"/>
        <v>91.653009875991131</v>
      </c>
      <c r="AI26" s="1">
        <f t="shared" si="24"/>
        <v>52.966747625819394</v>
      </c>
      <c r="AJ26" s="1">
        <f t="shared" si="25"/>
        <v>1</v>
      </c>
      <c r="AK26" s="1">
        <v>40</v>
      </c>
      <c r="AM26" s="1">
        <f t="shared" si="26"/>
        <v>264.43097698595102</v>
      </c>
      <c r="AN26" s="1">
        <f t="shared" si="1"/>
        <v>14770.941724346207</v>
      </c>
      <c r="AO26" s="1">
        <f t="shared" si="27"/>
        <v>6282.7370760221838</v>
      </c>
      <c r="AP26" s="1">
        <f t="shared" si="28"/>
        <v>14822.183796412024</v>
      </c>
      <c r="AQ26" s="1">
        <f t="shared" si="29"/>
        <v>21104.92087243421</v>
      </c>
      <c r="AR26" s="1">
        <f t="shared" si="30"/>
        <v>6333.9791480880031</v>
      </c>
      <c r="AT26" s="1">
        <f t="shared" si="31"/>
        <v>330.1591008194963</v>
      </c>
      <c r="AU26" s="1">
        <f t="shared" si="32"/>
        <v>18442.471807024416</v>
      </c>
      <c r="AV26" s="1">
        <f t="shared" si="33"/>
        <v>2662.4490654097935</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125.8133394</v>
      </c>
      <c r="Z27" s="1">
        <f t="shared" si="15"/>
        <v>319.362481</v>
      </c>
      <c r="AA27" s="1">
        <f t="shared" si="16"/>
        <v>128.09313</v>
      </c>
      <c r="AB27" s="1">
        <f t="shared" si="17"/>
        <v>251.13704199999998</v>
      </c>
      <c r="AC27" s="1">
        <f t="shared" si="18"/>
        <v>58.411791783843817</v>
      </c>
      <c r="AD27" s="1">
        <f t="shared" si="19"/>
        <v>123.51243517914457</v>
      </c>
      <c r="AE27" s="1">
        <f t="shared" si="20"/>
        <v>125.79222577914457</v>
      </c>
      <c r="AF27" s="1">
        <f t="shared" si="21"/>
        <v>1.1935480861887537</v>
      </c>
      <c r="AG27" s="1">
        <f t="shared" si="22"/>
        <v>-17.440050092557414</v>
      </c>
      <c r="AH27" s="1">
        <f t="shared" si="23"/>
        <v>94.533410633922458</v>
      </c>
      <c r="AI27" s="1">
        <f t="shared" si="24"/>
        <v>54.974831897831855</v>
      </c>
      <c r="AJ27" s="1">
        <f t="shared" si="25"/>
        <v>1</v>
      </c>
      <c r="AK27" s="1" t="s">
        <v>36</v>
      </c>
      <c r="AM27" s="1">
        <f t="shared" si="26"/>
        <v>268.57160538928656</v>
      </c>
      <c r="AN27" s="1">
        <f t="shared" si="1"/>
        <v>15687.748693051673</v>
      </c>
      <c r="AO27" s="1">
        <f t="shared" si="27"/>
        <v>6664.1134400907458</v>
      </c>
      <c r="AP27" s="1">
        <f t="shared" si="28"/>
        <v>15548.673859656947</v>
      </c>
      <c r="AQ27" s="1">
        <f t="shared" si="29"/>
        <v>22212.787299747692</v>
      </c>
      <c r="AR27" s="1">
        <f t="shared" si="30"/>
        <v>6525.0386066960182</v>
      </c>
      <c r="AT27" s="1">
        <f t="shared" si="31"/>
        <v>335.44714694595302</v>
      </c>
      <c r="AU27" s="1">
        <f t="shared" si="32"/>
        <v>19594.068901891467</v>
      </c>
      <c r="AV27" s="1">
        <f t="shared" si="33"/>
        <v>2618.7183978562243</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130.67898060000002</v>
      </c>
      <c r="Z28" s="1">
        <f t="shared" si="15"/>
        <v>317.16900600000002</v>
      </c>
      <c r="AA28" s="1">
        <f t="shared" si="16"/>
        <v>131.76771000000002</v>
      </c>
      <c r="AB28" s="1">
        <f t="shared" si="17"/>
        <v>248.91310800000005</v>
      </c>
      <c r="AC28" s="1">
        <f t="shared" si="18"/>
        <v>60.617630350666808</v>
      </c>
      <c r="AD28" s="1">
        <f t="shared" si="19"/>
        <v>130.30483677818498</v>
      </c>
      <c r="AE28" s="1">
        <f t="shared" si="20"/>
        <v>131.39356617818498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272.85995202043017</v>
      </c>
      <c r="AN28" s="1">
        <f t="shared" si="1"/>
        <v>16540.123709075116</v>
      </c>
      <c r="AO28" s="1">
        <f t="shared" si="27"/>
        <v>7030.597468366971</v>
      </c>
      <c r="AP28" s="1">
        <f t="shared" si="28"/>
        <v>16241.033141020736</v>
      </c>
      <c r="AQ28" s="1">
        <f t="shared" si="29"/>
        <v>23271.630609387706</v>
      </c>
      <c r="AR28" s="1">
        <f t="shared" si="30"/>
        <v>6731.50690031259</v>
      </c>
      <c r="AT28" s="1">
        <f t="shared" si="31"/>
        <v>340.92384579037378</v>
      </c>
      <c r="AU28" s="1">
        <f t="shared" si="32"/>
        <v>20665.99566184861</v>
      </c>
      <c r="AV28" s="1">
        <f t="shared" si="33"/>
        <v>2605.6349475390962</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135.48613</v>
      </c>
      <c r="Z29" s="1">
        <f t="shared" si="15"/>
        <v>314.85529740000004</v>
      </c>
      <c r="AA29" s="1">
        <f t="shared" si="16"/>
        <v>135.383668</v>
      </c>
      <c r="AB29" s="1">
        <f t="shared" si="17"/>
        <v>246.59031000000002</v>
      </c>
      <c r="AC29" s="1">
        <f t="shared" si="18"/>
        <v>62.787804079907602</v>
      </c>
      <c r="AD29" s="1">
        <f t="shared" si="19"/>
        <v>136.94235927220265</v>
      </c>
      <c r="AE29" s="1">
        <f t="shared" si="20"/>
        <v>136.83989727220265</v>
      </c>
      <c r="AF29" s="1">
        <f t="shared" si="21"/>
        <v>1.0800272981609251</v>
      </c>
      <c r="AG29" s="1">
        <f t="shared" si="22"/>
        <v>-25.021216032478506</v>
      </c>
      <c r="AH29" s="1">
        <f t="shared" si="23"/>
        <v>99.57573250900279</v>
      </c>
      <c r="AI29" s="1">
        <f t="shared" si="24"/>
        <v>58.197935875466278</v>
      </c>
      <c r="AJ29" s="1">
        <f t="shared" si="25"/>
        <v>1</v>
      </c>
      <c r="AM29" s="1">
        <f t="shared" si="26"/>
        <v>277.3012496947415</v>
      </c>
      <c r="AN29" s="1">
        <f t="shared" si="1"/>
        <v>17411.136536946968</v>
      </c>
      <c r="AO29" s="1">
        <f t="shared" si="27"/>
        <v>7388.7249945316944</v>
      </c>
      <c r="AP29" s="1">
        <f t="shared" si="28"/>
        <v>16914.232342227882</v>
      </c>
      <c r="AQ29" s="1">
        <f t="shared" si="29"/>
        <v>24302.957336759577</v>
      </c>
      <c r="AR29" s="1">
        <f t="shared" si="30"/>
        <v>6891.820799812609</v>
      </c>
      <c r="AT29" s="1">
        <f t="shared" si="31"/>
        <v>346.5958802439277</v>
      </c>
      <c r="AU29" s="1">
        <f t="shared" si="32"/>
        <v>21761.99422365885</v>
      </c>
      <c r="AV29" s="1">
        <f t="shared" si="33"/>
        <v>2540.9631131007263</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140.23778759999999</v>
      </c>
      <c r="Z30" s="1">
        <f t="shared" si="15"/>
        <v>312.4233552</v>
      </c>
      <c r="AA30" s="1">
        <f t="shared" si="16"/>
        <v>138.94400400000001</v>
      </c>
      <c r="AB30" s="1">
        <f t="shared" si="17"/>
        <v>244.170648</v>
      </c>
      <c r="AC30" s="1">
        <f t="shared" si="18"/>
        <v>64.701388232971397</v>
      </c>
      <c r="AD30" s="1">
        <f t="shared" si="19"/>
        <v>143.48180675212649</v>
      </c>
      <c r="AE30" s="1">
        <f t="shared" si="20"/>
        <v>142.1880231521265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281.89414663399879</v>
      </c>
      <c r="AN30" s="1">
        <f t="shared" si="1"/>
        <v>18238.942621968523</v>
      </c>
      <c r="AO30" s="1">
        <f t="shared" si="27"/>
        <v>7741.5608833109854</v>
      </c>
      <c r="AP30" s="1">
        <f t="shared" si="28"/>
        <v>17575.29278974175</v>
      </c>
      <c r="AQ30" s="1">
        <f t="shared" si="29"/>
        <v>25316.853673052734</v>
      </c>
      <c r="AR30" s="1">
        <f t="shared" si="30"/>
        <v>7077.9110510842111</v>
      </c>
      <c r="AT30" s="1">
        <f t="shared" si="31"/>
        <v>352.46152393445783</v>
      </c>
      <c r="AU30" s="1">
        <f t="shared" si="32"/>
        <v>22804.749897268095</v>
      </c>
      <c r="AV30" s="1">
        <f t="shared" si="33"/>
        <v>2512.1037757846389</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144.9329534</v>
      </c>
      <c r="Z31" s="1">
        <f t="shared" si="15"/>
        <v>309.8741794</v>
      </c>
      <c r="AA31" s="1">
        <f t="shared" si="16"/>
        <v>142.44771800000001</v>
      </c>
      <c r="AB31" s="1">
        <f t="shared" si="17"/>
        <v>241.65512200000001</v>
      </c>
      <c r="AC31" s="1">
        <f t="shared" si="18"/>
        <v>66.597725497387941</v>
      </c>
      <c r="AD31" s="1">
        <f t="shared" si="19"/>
        <v>149.86335437107437</v>
      </c>
      <c r="AE31" s="1">
        <f t="shared" si="20"/>
        <v>147.37811897107437</v>
      </c>
      <c r="AF31" s="1">
        <f t="shared" si="21"/>
        <v>0.97231156781394135</v>
      </c>
      <c r="AG31" s="1">
        <f t="shared" si="22"/>
        <v>-32.134301305471737</v>
      </c>
      <c r="AH31" s="1">
        <f t="shared" si="23"/>
        <v>103.61285783662149</v>
      </c>
      <c r="AI31" s="1">
        <f t="shared" si="24"/>
        <v>60.788196617613274</v>
      </c>
      <c r="AJ31" s="1">
        <f t="shared" si="25"/>
        <v>1</v>
      </c>
      <c r="AK31" s="1" t="s">
        <v>35</v>
      </c>
      <c r="AM31" s="1">
        <f t="shared" si="26"/>
        <v>286.62180566876611</v>
      </c>
      <c r="AN31" s="1">
        <f t="shared" si="1"/>
        <v>19088.360335494155</v>
      </c>
      <c r="AO31" s="1">
        <f t="shared" si="27"/>
        <v>8085.8772850913183</v>
      </c>
      <c r="AP31" s="1">
        <f t="shared" si="28"/>
        <v>18216.819773538624</v>
      </c>
      <c r="AQ31" s="1">
        <f t="shared" si="29"/>
        <v>26302.697058629943</v>
      </c>
      <c r="AR31" s="1">
        <f t="shared" si="30"/>
        <v>7214.3367231357879</v>
      </c>
      <c r="AT31" s="1">
        <f t="shared" si="31"/>
        <v>358.49927391121741</v>
      </c>
      <c r="AU31" s="1">
        <f t="shared" si="32"/>
        <v>23875.236234952146</v>
      </c>
      <c r="AV31" s="1">
        <f t="shared" si="33"/>
        <v>2427.4608236777967</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149.56729999999999</v>
      </c>
      <c r="Z32" s="1">
        <f t="shared" si="15"/>
        <v>307.22267479999999</v>
      </c>
      <c r="AA32" s="1">
        <f t="shared" si="16"/>
        <v>145.89293599999999</v>
      </c>
      <c r="AB32" s="1">
        <f t="shared" si="17"/>
        <v>239.05682000000002</v>
      </c>
      <c r="AC32" s="1">
        <f>AJ32*((AG32-Q32)^2+(AH32-R32)^2)^0.5</f>
        <v>68.314156786360883</v>
      </c>
      <c r="AD32" s="1">
        <f t="shared" si="19"/>
        <v>156.02213990046479</v>
      </c>
      <c r="AE32" s="1">
        <f t="shared" si="20"/>
        <v>152.3477759004648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291.4623401702919</v>
      </c>
      <c r="AN32" s="1">
        <f t="shared" si="1"/>
        <v>19911.004003712969</v>
      </c>
      <c r="AO32" s="1">
        <f t="shared" si="27"/>
        <v>8418.1745583295797</v>
      </c>
      <c r="AP32" s="1">
        <f t="shared" si="28"/>
        <v>18831.099187952856</v>
      </c>
      <c r="AQ32" s="1">
        <f t="shared" si="29"/>
        <v>27249.273746282437</v>
      </c>
      <c r="AR32" s="1">
        <f t="shared" si="30"/>
        <v>7338.2697425694678</v>
      </c>
      <c r="AT32" s="1">
        <f t="shared" si="31"/>
        <v>364.68117849849062</v>
      </c>
      <c r="AU32" s="1">
        <f t="shared" si="32"/>
        <v>24912.887204980747</v>
      </c>
      <c r="AV32" s="1">
        <f t="shared" si="33"/>
        <v>2336.3865413016902</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154.14715480000001</v>
      </c>
      <c r="Z33" s="1">
        <f t="shared" si="15"/>
        <v>304.45893660000002</v>
      </c>
      <c r="AA33" s="1">
        <f t="shared" si="16"/>
        <v>149.28353200000004</v>
      </c>
      <c r="AB33" s="1">
        <f t="shared" si="17"/>
        <v>236.36765400000002</v>
      </c>
      <c r="AC33" s="1">
        <f t="shared" si="18"/>
        <v>69.890679599456348</v>
      </c>
      <c r="AD33" s="1">
        <f t="shared" si="19"/>
        <v>162.08498070651325</v>
      </c>
      <c r="AE33" s="1">
        <f t="shared" si="20"/>
        <v>157.22135790651328</v>
      </c>
      <c r="AF33" s="1">
        <f t="shared" si="21"/>
        <v>0.87347701938906197</v>
      </c>
      <c r="AG33" s="1">
        <f t="shared" si="22"/>
        <v>-38.538704771026232</v>
      </c>
      <c r="AH33" s="1">
        <f t="shared" si="23"/>
        <v>106.90345180565697</v>
      </c>
      <c r="AI33" s="1">
        <f t="shared" si="24"/>
        <v>62.835446267160897</v>
      </c>
      <c r="AJ33" s="1">
        <f t="shared" si="25"/>
        <v>1</v>
      </c>
      <c r="AK33" s="1" t="s">
        <v>36</v>
      </c>
      <c r="AM33" s="1">
        <f t="shared" si="26"/>
        <v>296.42744554644003</v>
      </c>
      <c r="AN33" s="1">
        <f t="shared" si="1"/>
        <v>20717.515621171533</v>
      </c>
      <c r="AO33" s="1">
        <f t="shared" si="27"/>
        <v>8745.2951340199234</v>
      </c>
      <c r="AP33" s="1">
        <f t="shared" si="28"/>
        <v>19433.503165392485</v>
      </c>
      <c r="AQ33" s="1">
        <f t="shared" si="29"/>
        <v>28178.79829941241</v>
      </c>
      <c r="AR33" s="1">
        <f t="shared" si="30"/>
        <v>7461.2826782408774</v>
      </c>
      <c r="AT33" s="1">
        <f t="shared" si="31"/>
        <v>371.022174041737</v>
      </c>
      <c r="AU33" s="1">
        <f t="shared" si="32"/>
        <v>25930.991890244772</v>
      </c>
      <c r="AV33" s="1">
        <f t="shared" si="33"/>
        <v>2247.8064091676388</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158.66654039999997</v>
      </c>
      <c r="Z34" s="1">
        <f t="shared" si="15"/>
        <v>301.59024219999998</v>
      </c>
      <c r="AA34" s="1">
        <f t="shared" si="16"/>
        <v>152.615364</v>
      </c>
      <c r="AB34" s="1">
        <f t="shared" si="17"/>
        <v>233.594302</v>
      </c>
      <c r="AC34" s="1">
        <f t="shared" si="18"/>
        <v>71.366504357766871</v>
      </c>
      <c r="AD34" s="1">
        <f t="shared" si="19"/>
        <v>168.03978810503099</v>
      </c>
      <c r="AE34" s="1">
        <f t="shared" si="20"/>
        <v>161.98861170503102</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301.4977165637705</v>
      </c>
      <c r="AN34" s="1">
        <f t="shared" si="1"/>
        <v>21516.838103005088</v>
      </c>
      <c r="AO34" s="1">
        <f t="shared" si="27"/>
        <v>9066.5867672069489</v>
      </c>
      <c r="AP34" s="1">
        <f t="shared" si="28"/>
        <v>20022.764338412067</v>
      </c>
      <c r="AQ34" s="1">
        <f t="shared" si="29"/>
        <v>29089.351105619018</v>
      </c>
      <c r="AR34" s="1">
        <f t="shared" si="30"/>
        <v>7572.5130026139304</v>
      </c>
      <c r="AT34" s="1">
        <f t="shared" si="31"/>
        <v>377.49747788491243</v>
      </c>
      <c r="AU34" s="1">
        <f t="shared" si="32"/>
        <v>26940.675400519605</v>
      </c>
      <c r="AV34" s="1">
        <f t="shared" si="33"/>
        <v>2148.6757050994129</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163.1264568</v>
      </c>
      <c r="Z35" s="1">
        <f t="shared" si="15"/>
        <v>298.61759159999997</v>
      </c>
      <c r="AA35" s="1">
        <f t="shared" si="16"/>
        <v>155.889432</v>
      </c>
      <c r="AB35" s="1">
        <f t="shared" si="17"/>
        <v>230.73776399999997</v>
      </c>
      <c r="AC35" s="1">
        <f t="shared" si="18"/>
        <v>72.805552977389738</v>
      </c>
      <c r="AD35" s="1">
        <f t="shared" si="19"/>
        <v>173.77111907905231</v>
      </c>
      <c r="AE35" s="1">
        <f t="shared" si="20"/>
        <v>166.53409427905231</v>
      </c>
      <c r="AF35" s="1">
        <f t="shared" si="21"/>
        <v>0.78130701466040176</v>
      </c>
      <c r="AG35" s="1">
        <f t="shared" si="22"/>
        <v>-44.40880289029343</v>
      </c>
      <c r="AH35" s="1">
        <f t="shared" si="23"/>
        <v>109.51492682371786</v>
      </c>
      <c r="AI35" s="1">
        <f t="shared" si="24"/>
        <v>64.502956158054033</v>
      </c>
      <c r="AJ35" s="1">
        <f t="shared" si="25"/>
        <v>1</v>
      </c>
      <c r="AM35" s="1">
        <f t="shared" si="26"/>
        <v>306.66785978929187</v>
      </c>
      <c r="AN35" s="1">
        <f t="shared" si="1"/>
        <v>22327.123112352016</v>
      </c>
      <c r="AO35" s="1">
        <f t="shared" si="27"/>
        <v>9375.8207299102687</v>
      </c>
      <c r="AP35" s="1">
        <f t="shared" si="28"/>
        <v>20584.613257456545</v>
      </c>
      <c r="AQ35" s="1">
        <f t="shared" si="29"/>
        <v>29960.433987366814</v>
      </c>
      <c r="AR35" s="1">
        <f t="shared" si="30"/>
        <v>7633.3108750147985</v>
      </c>
      <c r="AT35" s="1">
        <f t="shared" si="31"/>
        <v>384.10032972134405</v>
      </c>
      <c r="AU35" s="1">
        <f t="shared" si="32"/>
        <v>27964.636904160179</v>
      </c>
      <c r="AV35" s="1">
        <f t="shared" si="33"/>
        <v>1995.7970832066349</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167.52790399999998</v>
      </c>
      <c r="Z36" s="1">
        <f t="shared" si="15"/>
        <v>295.54398479999998</v>
      </c>
      <c r="AA36" s="1">
        <f t="shared" si="16"/>
        <v>159.10673599999998</v>
      </c>
      <c r="AB36" s="1">
        <f t="shared" si="17"/>
        <v>227.80103999999997</v>
      </c>
      <c r="AC36" s="1">
        <f t="shared" si="18"/>
        <v>73.9974230454457</v>
      </c>
      <c r="AD36" s="1">
        <f t="shared" si="19"/>
        <v>179.46210611688537</v>
      </c>
      <c r="AE36" s="1">
        <f t="shared" si="20"/>
        <v>171.04093811688537</v>
      </c>
      <c r="AF36" s="1">
        <f t="shared" si="21"/>
        <v>0.73795003879339216</v>
      </c>
      <c r="AG36" s="1">
        <f t="shared" si="22"/>
        <v>-47.122692110785884</v>
      </c>
      <c r="AH36" s="1">
        <f t="shared" si="23"/>
        <v>110.61685448804859</v>
      </c>
      <c r="AI36" s="1">
        <f t="shared" si="24"/>
        <v>65.095228621734051</v>
      </c>
      <c r="AJ36" s="1">
        <f t="shared" si="25"/>
        <v>1</v>
      </c>
      <c r="AK36" s="1" t="s">
        <v>165</v>
      </c>
      <c r="AL36" s="1">
        <f>SUM(AR11:AR89)</f>
        <v>541963.9249216707</v>
      </c>
      <c r="AM36" s="1">
        <f t="shared" si="26"/>
        <v>311.93725674331915</v>
      </c>
      <c r="AN36" s="1">
        <f t="shared" si="1"/>
        <v>23082.553150871197</v>
      </c>
      <c r="AO36" s="1">
        <f t="shared" si="27"/>
        <v>9682.8779355365514</v>
      </c>
      <c r="AP36" s="1">
        <f t="shared" si="28"/>
        <v>21141.686196875737</v>
      </c>
      <c r="AQ36" s="1">
        <f t="shared" si="29"/>
        <v>30824.564132412288</v>
      </c>
      <c r="AR36" s="1">
        <f t="shared" si="30"/>
        <v>7742.0109815410906</v>
      </c>
      <c r="AT36" s="1">
        <f t="shared" si="31"/>
        <v>390.82993968321847</v>
      </c>
      <c r="AU36" s="1">
        <f t="shared" si="32"/>
        <v>28920.408385565144</v>
      </c>
      <c r="AV36" s="1">
        <f t="shared" si="33"/>
        <v>1904.1557468471437</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171.86290460000001</v>
      </c>
      <c r="Z37" s="1">
        <f t="shared" si="15"/>
        <v>292.37569919999999</v>
      </c>
      <c r="AA37" s="1">
        <f t="shared" si="16"/>
        <v>162.261134</v>
      </c>
      <c r="AB37" s="1">
        <f t="shared" si="17"/>
        <v>224.78980799999999</v>
      </c>
      <c r="AC37" s="1">
        <f t="shared" si="18"/>
        <v>75.188037278621223</v>
      </c>
      <c r="AD37" s="1">
        <f t="shared" si="19"/>
        <v>184.98260689714709</v>
      </c>
      <c r="AE37" s="1">
        <f t="shared" si="20"/>
        <v>175.38083629714708</v>
      </c>
      <c r="AF37" s="1">
        <f t="shared" si="21"/>
        <v>0.69629717620196996</v>
      </c>
      <c r="AG37" s="1">
        <f t="shared" si="22"/>
        <v>-49.704258975796655</v>
      </c>
      <c r="AH37" s="1">
        <f t="shared" si="23"/>
        <v>111.59297738160777</v>
      </c>
      <c r="AI37" s="1">
        <f t="shared" si="24"/>
        <v>65.687222215877043</v>
      </c>
      <c r="AJ37" s="1">
        <f t="shared" si="25"/>
        <v>1</v>
      </c>
      <c r="AK37" s="1" t="s">
        <v>166</v>
      </c>
      <c r="AL37" s="1">
        <f>SUM(AV11:AV89)</f>
        <v>-47491.690932596306</v>
      </c>
      <c r="AM37" s="1">
        <f t="shared" si="26"/>
        <v>317.27959589333068</v>
      </c>
      <c r="AN37" s="1">
        <f t="shared" si="1"/>
        <v>23855.630083773623</v>
      </c>
      <c r="AO37" s="1">
        <f t="shared" si="27"/>
        <v>9980.7365551355724</v>
      </c>
      <c r="AP37" s="1">
        <f t="shared" si="28"/>
        <v>21678.123651345166</v>
      </c>
      <c r="AQ37" s="1">
        <f t="shared" si="29"/>
        <v>31658.860206480738</v>
      </c>
      <c r="AR37" s="1">
        <f t="shared" si="30"/>
        <v>7803.2301227071148</v>
      </c>
      <c r="AT37" s="1">
        <f t="shared" si="31"/>
        <v>397.65270499721748</v>
      </c>
      <c r="AU37" s="1">
        <f t="shared" si="32"/>
        <v>29898.726407275357</v>
      </c>
      <c r="AV37" s="1">
        <f t="shared" si="33"/>
        <v>1760.1337992053814</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176.13380860000001</v>
      </c>
      <c r="Z38" s="1">
        <f t="shared" si="15"/>
        <v>289.10810739999999</v>
      </c>
      <c r="AA38" s="1">
        <f t="shared" si="16"/>
        <v>165.35435800000002</v>
      </c>
      <c r="AB38" s="1">
        <f t="shared" si="17"/>
        <v>221.700658</v>
      </c>
      <c r="AC38" s="1">
        <f t="shared" si="18"/>
        <v>76.288455421905184</v>
      </c>
      <c r="AD38" s="1">
        <f t="shared" si="19"/>
        <v>190.37015537393589</v>
      </c>
      <c r="AE38" s="1">
        <f t="shared" si="20"/>
        <v>179.5907047739359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322.70655156055301</v>
      </c>
      <c r="AN38" s="1">
        <f t="shared" si="1"/>
        <v>24618.784373083996</v>
      </c>
      <c r="AO38" s="1">
        <f t="shared" si="27"/>
        <v>10271.421733200712</v>
      </c>
      <c r="AP38" s="1">
        <f t="shared" si="28"/>
        <v>22198.488654287125</v>
      </c>
      <c r="AQ38" s="1">
        <f t="shared" si="29"/>
        <v>32469.910387487835</v>
      </c>
      <c r="AR38" s="1">
        <f t="shared" si="30"/>
        <v>7851.1260144038388</v>
      </c>
      <c r="AT38" s="1">
        <f t="shared" si="31"/>
        <v>404.58353507880355</v>
      </c>
      <c r="AU38" s="1">
        <f t="shared" si="32"/>
        <v>30865.052980296117</v>
      </c>
      <c r="AV38" s="1">
        <f t="shared" si="33"/>
        <v>1604.8574071917174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180.3455434</v>
      </c>
      <c r="Z39" s="1">
        <f t="shared" si="15"/>
        <v>285.75581420000003</v>
      </c>
      <c r="AA39" s="1">
        <f t="shared" si="16"/>
        <v>168.39135400000001</v>
      </c>
      <c r="AB39" s="1">
        <f t="shared" si="17"/>
        <v>218.54514200000003</v>
      </c>
      <c r="AC39" s="1">
        <f t="shared" si="18"/>
        <v>77.245413870446569</v>
      </c>
      <c r="AD39" s="1">
        <f t="shared" si="19"/>
        <v>195.624819559185</v>
      </c>
      <c r="AE39" s="1">
        <f t="shared" si="20"/>
        <v>183.67063015918501</v>
      </c>
      <c r="AF39" s="1">
        <f t="shared" si="21"/>
        <v>0.6186245953764048</v>
      </c>
      <c r="AG39" s="1">
        <f t="shared" si="22"/>
        <v>-54.411673189264683</v>
      </c>
      <c r="AH39" s="1">
        <f t="shared" si="23"/>
        <v>113.26090990142777</v>
      </c>
      <c r="AI39" s="1">
        <f t="shared" si="24"/>
        <v>66.599620619766227</v>
      </c>
      <c r="AJ39" s="1">
        <f t="shared" si="25"/>
        <v>1</v>
      </c>
      <c r="AK39" s="2">
        <v>236.7</v>
      </c>
      <c r="AM39" s="1">
        <f t="shared" si="26"/>
        <v>328.19550713782701</v>
      </c>
      <c r="AN39" s="1">
        <f t="shared" si="1"/>
        <v>25351.597779282547</v>
      </c>
      <c r="AO39" s="1">
        <f t="shared" si="27"/>
        <v>10554.937139315827</v>
      </c>
      <c r="AP39" s="1">
        <f t="shared" si="28"/>
        <v>22702.791911456228</v>
      </c>
      <c r="AQ39" s="1">
        <f t="shared" si="29"/>
        <v>33257.729050772054</v>
      </c>
      <c r="AR39" s="1">
        <f t="shared" si="30"/>
        <v>7906.1312714895066</v>
      </c>
      <c r="AT39" s="1">
        <f t="shared" si="31"/>
        <v>411.59354598809318</v>
      </c>
      <c r="AU39" s="1">
        <f t="shared" si="32"/>
        <v>31793.713806254942</v>
      </c>
      <c r="AV39" s="1">
        <f t="shared" si="33"/>
        <v>1464.0152445171116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184.4869042</v>
      </c>
      <c r="Z40" s="1">
        <f t="shared" si="15"/>
        <v>282.30023740000001</v>
      </c>
      <c r="AA40" s="1">
        <f t="shared" si="16"/>
        <v>171.36149800000001</v>
      </c>
      <c r="AB40" s="1">
        <f t="shared" si="17"/>
        <v>215.30956600000005</v>
      </c>
      <c r="AC40" s="1">
        <f t="shared" si="18"/>
        <v>78.149845721113337</v>
      </c>
      <c r="AD40" s="1">
        <f t="shared" si="19"/>
        <v>200.7956698537038</v>
      </c>
      <c r="AE40" s="1">
        <f t="shared" si="20"/>
        <v>187.67026365370381</v>
      </c>
      <c r="AF40" s="1">
        <f t="shared" si="21"/>
        <v>0.58175628256707235</v>
      </c>
      <c r="AG40" s="1">
        <f t="shared" si="22"/>
        <v>-56.605897278784639</v>
      </c>
      <c r="AH40" s="1">
        <f t="shared" si="23"/>
        <v>113.93482201713397</v>
      </c>
      <c r="AI40" s="1">
        <f t="shared" si="24"/>
        <v>66.959238115623208</v>
      </c>
      <c r="AJ40" s="1">
        <f t="shared" si="25"/>
        <v>1</v>
      </c>
      <c r="AM40" s="1">
        <f t="shared" si="26"/>
        <v>333.76455228737211</v>
      </c>
      <c r="AN40" s="1">
        <f t="shared" si="1"/>
        <v>26083.648268434597</v>
      </c>
      <c r="AO40" s="1">
        <f t="shared" si="27"/>
        <v>10833.930366956589</v>
      </c>
      <c r="AP40" s="1">
        <f t="shared" si="28"/>
        <v>23197.170609179717</v>
      </c>
      <c r="AQ40" s="1">
        <f t="shared" si="29"/>
        <v>34031.100976136309</v>
      </c>
      <c r="AR40" s="1">
        <f t="shared" si="30"/>
        <v>7947.4527077017119</v>
      </c>
      <c r="AT40" s="1">
        <f t="shared" si="31"/>
        <v>418.70584024936801</v>
      </c>
      <c r="AU40" s="1">
        <f t="shared" si="32"/>
        <v>32721.796818017236</v>
      </c>
      <c r="AV40" s="1">
        <f t="shared" si="33"/>
        <v>1309.3041581190737</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188.56346839999998</v>
      </c>
      <c r="Z41" s="1">
        <f t="shared" si="15"/>
        <v>278.76160920000001</v>
      </c>
      <c r="AA41" s="1">
        <f t="shared" si="16"/>
        <v>174.27100399999998</v>
      </c>
      <c r="AB41" s="1">
        <f t="shared" si="17"/>
        <v>212.00989200000004</v>
      </c>
      <c r="AC41" s="1">
        <f t="shared" si="18"/>
        <v>78.970374970234531</v>
      </c>
      <c r="AD41" s="1">
        <f t="shared" si="19"/>
        <v>205.85124539351389</v>
      </c>
      <c r="AE41" s="1">
        <f t="shared" si="20"/>
        <v>191.55878099351389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339.38496660066193</v>
      </c>
      <c r="AN41" s="1">
        <f t="shared" si="1"/>
        <v>26801.358071714796</v>
      </c>
      <c r="AO41" s="1">
        <f t="shared" si="27"/>
        <v>11106.703945207044</v>
      </c>
      <c r="AP41" s="1">
        <f t="shared" si="28"/>
        <v>23677.814683484281</v>
      </c>
      <c r="AQ41" s="1">
        <f t="shared" si="29"/>
        <v>34784.518628691323</v>
      </c>
      <c r="AR41" s="1">
        <f t="shared" si="30"/>
        <v>7983.160556976527</v>
      </c>
      <c r="AT41" s="1">
        <f t="shared" si="31"/>
        <v>425.88373868491283</v>
      </c>
      <c r="AU41" s="1">
        <f t="shared" si="32"/>
        <v>33632.198537672943</v>
      </c>
      <c r="AV41" s="1">
        <f t="shared" si="33"/>
        <v>1152.3200910183805</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192.57558600000002</v>
      </c>
      <c r="Z42" s="1">
        <f t="shared" si="15"/>
        <v>275.13430219999998</v>
      </c>
      <c r="AA42" s="1">
        <f t="shared" si="16"/>
        <v>177.11960399999998</v>
      </c>
      <c r="AB42" s="1">
        <f t="shared" si="17"/>
        <v>208.64170999999999</v>
      </c>
      <c r="AC42" s="1">
        <f t="shared" si="18"/>
        <v>79.71365648896122</v>
      </c>
      <c r="AD42" s="1">
        <f t="shared" si="19"/>
        <v>210.70797673000197</v>
      </c>
      <c r="AE42" s="1">
        <f t="shared" si="20"/>
        <v>195.25199473000194</v>
      </c>
      <c r="AF42" s="1">
        <f t="shared" si="21"/>
        <v>0.51368597098369262</v>
      </c>
      <c r="AG42" s="1">
        <f t="shared" si="22"/>
        <v>-60.540740014522456</v>
      </c>
      <c r="AH42" s="1">
        <f t="shared" si="23"/>
        <v>115.11443113701807</v>
      </c>
      <c r="AI42" s="1">
        <f t="shared" si="24"/>
        <v>67.496658745468423</v>
      </c>
      <c r="AJ42" s="1">
        <f t="shared" si="25"/>
        <v>1</v>
      </c>
      <c r="AK42" s="1">
        <v>4.0599999999999996</v>
      </c>
      <c r="AM42" s="1">
        <f t="shared" si="26"/>
        <v>345.06195367298375</v>
      </c>
      <c r="AN42" s="1">
        <f t="shared" si="1"/>
        <v>27506.150042498077</v>
      </c>
      <c r="AO42" s="1">
        <f t="shared" si="27"/>
        <v>11368.748884467257</v>
      </c>
      <c r="AP42" s="1">
        <f t="shared" si="28"/>
        <v>24134.318060596623</v>
      </c>
      <c r="AQ42" s="1">
        <f t="shared" si="29"/>
        <v>35503.066945063882</v>
      </c>
      <c r="AR42" s="1">
        <f t="shared" si="30"/>
        <v>7996.9169025658048</v>
      </c>
      <c r="AT42" s="1">
        <f t="shared" si="31"/>
        <v>433.13388686859264</v>
      </c>
      <c r="AU42" s="1">
        <f t="shared" si="32"/>
        <v>34526.685871571586</v>
      </c>
      <c r="AV42" s="1">
        <f t="shared" si="33"/>
        <v>976.3810734922954</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196.51100219999998</v>
      </c>
      <c r="Z43" s="1">
        <f t="shared" si="15"/>
        <v>271.42061640000003</v>
      </c>
      <c r="AA43" s="1">
        <f t="shared" si="16"/>
        <v>179.89747799999998</v>
      </c>
      <c r="AB43" s="1">
        <f t="shared" si="17"/>
        <v>205.20855600000002</v>
      </c>
      <c r="AC43" s="1">
        <f t="shared" si="18"/>
        <v>80.351773508688623</v>
      </c>
      <c r="AD43" s="1">
        <f t="shared" si="19"/>
        <v>215.59122345925016</v>
      </c>
      <c r="AE43" s="1">
        <f t="shared" si="20"/>
        <v>198.97769925925016</v>
      </c>
      <c r="AF43" s="1">
        <f t="shared" si="21"/>
        <v>0.48083725032345648</v>
      </c>
      <c r="AG43" s="1">
        <f t="shared" si="22"/>
        <v>-62.419378267329265</v>
      </c>
      <c r="AH43" s="1">
        <f t="shared" si="23"/>
        <v>115.54823732925144</v>
      </c>
      <c r="AI43" s="1">
        <f t="shared" si="24"/>
        <v>67.661842834944011</v>
      </c>
      <c r="AJ43" s="1">
        <f t="shared" si="25"/>
        <v>1</v>
      </c>
      <c r="AM43" s="1">
        <f t="shared" si="26"/>
        <v>350.7897957732136</v>
      </c>
      <c r="AN43" s="1">
        <f t="shared" si="1"/>
        <v>28186.582219128395</v>
      </c>
      <c r="AO43" s="1">
        <f t="shared" si="27"/>
        <v>11632.224461743843</v>
      </c>
      <c r="AP43" s="1">
        <f t="shared" si="28"/>
        <v>24594.837494638879</v>
      </c>
      <c r="AQ43" s="1">
        <f t="shared" si="29"/>
        <v>36227.06195638272</v>
      </c>
      <c r="AR43" s="1">
        <f t="shared" si="30"/>
        <v>8040.4797372543253</v>
      </c>
      <c r="AT43" s="1">
        <f t="shared" si="31"/>
        <v>440.44898261750757</v>
      </c>
      <c r="AU43" s="1">
        <f t="shared" si="32"/>
        <v>35390.856893414304</v>
      </c>
      <c r="AV43" s="1">
        <f t="shared" si="33"/>
        <v>836.20506296841631</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200.3759944</v>
      </c>
      <c r="Z44" s="1">
        <f t="shared" si="15"/>
        <v>267.62552920000002</v>
      </c>
      <c r="AA44" s="1">
        <f t="shared" si="16"/>
        <v>182.61030400000004</v>
      </c>
      <c r="AB44" s="1">
        <f t="shared" si="17"/>
        <v>201.71357200000003</v>
      </c>
      <c r="AC44" s="1">
        <f t="shared" si="18"/>
        <v>80.997663765873327</v>
      </c>
      <c r="AD44" s="1">
        <f t="shared" si="19"/>
        <v>220.22078183737628</v>
      </c>
      <c r="AE44" s="1">
        <f t="shared" si="20"/>
        <v>202.45509143737632</v>
      </c>
      <c r="AF44" s="1">
        <f t="shared" si="21"/>
        <v>0.45051097482168018</v>
      </c>
      <c r="AG44" s="1">
        <f t="shared" si="22"/>
        <v>-64.087186224989978</v>
      </c>
      <c r="AH44" s="1">
        <f t="shared" si="23"/>
        <v>115.98779293526705</v>
      </c>
      <c r="AI44" s="1">
        <f t="shared" si="24"/>
        <v>67.847119946591889</v>
      </c>
      <c r="AJ44" s="1">
        <f t="shared" si="25"/>
        <v>1</v>
      </c>
      <c r="AK44" s="1" t="s">
        <v>157</v>
      </c>
      <c r="AM44" s="1">
        <f t="shared" si="26"/>
        <v>356.55523098806623</v>
      </c>
      <c r="AN44" s="1">
        <f t="shared" si="1"/>
        <v>28880.140713534685</v>
      </c>
      <c r="AO44" s="1">
        <f t="shared" si="27"/>
        <v>11882.012284035638</v>
      </c>
      <c r="AP44" s="1">
        <f t="shared" si="28"/>
        <v>25024.664032208344</v>
      </c>
      <c r="AQ44" s="1">
        <f t="shared" si="29"/>
        <v>36906.676316243982</v>
      </c>
      <c r="AR44" s="1">
        <f>AQ44-AN44</f>
        <v>8026.5356027092967</v>
      </c>
      <c r="AT44" s="1">
        <f t="shared" si="31"/>
        <v>447.8120889833624</v>
      </c>
      <c r="AU44" s="1">
        <f t="shared" si="32"/>
        <v>36271.733013767735</v>
      </c>
      <c r="AV44" s="1">
        <f t="shared" si="33"/>
        <v>634.94330247624748</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204.17618999999999</v>
      </c>
      <c r="Z45" s="1">
        <f t="shared" si="15"/>
        <v>263.75239059999996</v>
      </c>
      <c r="AA45" s="1">
        <f t="shared" si="16"/>
        <v>185.26249200000001</v>
      </c>
      <c r="AB45" s="1">
        <f t="shared" si="17"/>
        <v>198.15948999999998</v>
      </c>
      <c r="AC45" s="1">
        <f t="shared" si="18"/>
        <v>81.534178235196862</v>
      </c>
      <c r="AD45" s="1">
        <f t="shared" si="19"/>
        <v>224.76473862784127</v>
      </c>
      <c r="AE45" s="1">
        <f t="shared" si="20"/>
        <v>205.85104062784129</v>
      </c>
      <c r="AF45" s="1">
        <f t="shared" si="21"/>
        <v>0.4215587718575316</v>
      </c>
      <c r="AG45" s="1">
        <f t="shared" si="22"/>
        <v>-65.646260844709687</v>
      </c>
      <c r="AH45" s="1">
        <f t="shared" si="23"/>
        <v>116.38587343311185</v>
      </c>
      <c r="AI45" s="1">
        <f t="shared" si="24"/>
        <v>67.953107289297066</v>
      </c>
      <c r="AJ45" s="1">
        <f t="shared" si="25"/>
        <v>1</v>
      </c>
      <c r="AK45" s="2">
        <v>307</v>
      </c>
      <c r="AM45" s="1">
        <f t="shared" si="26"/>
        <v>362.36223256634696</v>
      </c>
      <c r="AN45" s="1">
        <f t="shared" si="1"/>
        <v>29544.90685576839</v>
      </c>
      <c r="AO45" s="1">
        <f t="shared" si="27"/>
        <v>12127.181472665177</v>
      </c>
      <c r="AP45" s="1">
        <f>$AL$5*AE45</f>
        <v>25444.423727844955</v>
      </c>
      <c r="AQ45" s="1">
        <f t="shared" si="29"/>
        <v>37571.60520051013</v>
      </c>
      <c r="AR45" s="1">
        <f t="shared" si="30"/>
        <v>8026.6983447417406</v>
      </c>
      <c r="AT45" s="1">
        <f t="shared" si="31"/>
        <v>455.22828024979395</v>
      </c>
      <c r="AU45" s="1">
        <f t="shared" si="32"/>
        <v>37116.663739588847</v>
      </c>
      <c r="AV45" s="1">
        <f t="shared" si="33"/>
        <v>454.94146092128358</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207.90003420000002</v>
      </c>
      <c r="Z46" s="1">
        <f t="shared" si="15"/>
        <v>259.78824579999997</v>
      </c>
      <c r="AA46" s="1">
        <f>G46+$S$18*(J46-B46)+$S$20*(G46-D46)</f>
        <v>187.84368600000002</v>
      </c>
      <c r="AB46" s="1">
        <f t="shared" si="17"/>
        <v>194.537026</v>
      </c>
      <c r="AC46" s="1">
        <f t="shared" si="18"/>
        <v>81.986771774195262</v>
      </c>
      <c r="AD46" s="1">
        <f t="shared" si="19"/>
        <v>229.29790832958176</v>
      </c>
      <c r="AE46" s="1">
        <f t="shared" si="20"/>
        <v>209.24156012958176</v>
      </c>
      <c r="AF46" s="1">
        <f t="shared" si="21"/>
        <v>0.39282806198145842</v>
      </c>
      <c r="AG46" s="1">
        <f t="shared" si="22"/>
        <v>-67.191950506026046</v>
      </c>
      <c r="AH46" s="1">
        <f t="shared" si="23"/>
        <v>116.67436036872657</v>
      </c>
      <c r="AI46" s="1">
        <f t="shared" si="24"/>
        <v>68.005391806696949</v>
      </c>
      <c r="AJ46" s="1">
        <f t="shared" si="25"/>
        <v>1</v>
      </c>
      <c r="AM46" s="1">
        <f t="shared" si="26"/>
        <v>368.21926257190006</v>
      </c>
      <c r="AN46" s="1">
        <f t="shared" si="1"/>
        <v>30189.108643344851</v>
      </c>
      <c r="AO46" s="1">
        <f t="shared" si="27"/>
        <v>12371.768643922585</v>
      </c>
      <c r="AP46" s="1">
        <f t="shared" si="28"/>
        <v>25863.512281377087</v>
      </c>
      <c r="AQ46" s="1">
        <f t="shared" si="29"/>
        <v>38235.280925299674</v>
      </c>
      <c r="AR46" s="1">
        <f t="shared" si="30"/>
        <v>8046.1722819548231</v>
      </c>
      <c r="AT46" s="1">
        <f t="shared" si="31"/>
        <v>462.7083634198886</v>
      </c>
      <c r="AU46" s="1">
        <f t="shared" si="32"/>
        <v>37935.964989717802</v>
      </c>
      <c r="AV46" s="1">
        <f t="shared" si="33"/>
        <v>299.3159355818716</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211.54712700000002</v>
      </c>
      <c r="Z47" s="1">
        <f t="shared" si="15"/>
        <v>255.75860439999994</v>
      </c>
      <c r="AA47" s="1">
        <f t="shared" si="16"/>
        <v>190.35595800000002</v>
      </c>
      <c r="AB47" s="1">
        <f t="shared" si="17"/>
        <v>190.86681999999996</v>
      </c>
      <c r="AC47" s="1">
        <f t="shared" si="18"/>
        <v>82.455434728695479</v>
      </c>
      <c r="AD47" s="1">
        <f t="shared" si="19"/>
        <v>233.60880848434837</v>
      </c>
      <c r="AE47" s="1">
        <f t="shared" si="20"/>
        <v>212.41763948434837</v>
      </c>
      <c r="AF47" s="1">
        <f t="shared" si="21"/>
        <v>0.36612697245948123</v>
      </c>
      <c r="AG47" s="1">
        <f t="shared" si="22"/>
        <v>-68.571590646758125</v>
      </c>
      <c r="AH47" s="1">
        <f t="shared" si="23"/>
        <v>116.9684853194068</v>
      </c>
      <c r="AI47" s="1">
        <f t="shared" si="24"/>
        <v>68.086173824077918</v>
      </c>
      <c r="AJ47" s="1">
        <f t="shared" si="25"/>
        <v>1</v>
      </c>
      <c r="AK47" s="1" t="s">
        <v>158</v>
      </c>
      <c r="AM47" s="1">
        <f t="shared" si="26"/>
        <v>374.08866290737865</v>
      </c>
      <c r="AN47" s="1">
        <f t="shared" si="1"/>
        <v>30845.643327104324</v>
      </c>
      <c r="AO47" s="1">
        <f t="shared" si="27"/>
        <v>12604.363261773018</v>
      </c>
      <c r="AP47" s="1">
        <f t="shared" si="28"/>
        <v>26256.094746102368</v>
      </c>
      <c r="AQ47" s="1">
        <f t="shared" si="29"/>
        <v>38860.458007875386</v>
      </c>
      <c r="AR47" s="1">
        <f t="shared" si="30"/>
        <v>8014.8146807710618</v>
      </c>
      <c r="AT47" s="1">
        <f t="shared" si="31"/>
        <v>470.20424488649127</v>
      </c>
      <c r="AU47" s="1">
        <f t="shared" si="32"/>
        <v>38770.895423393624</v>
      </c>
      <c r="AV47" s="1">
        <f t="shared" si="33"/>
        <v>89.562584481762315</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215.12942319999996</v>
      </c>
      <c r="Z48" s="1">
        <f t="shared" si="15"/>
        <v>251.65291159999998</v>
      </c>
      <c r="AA48" s="1">
        <f t="shared" si="16"/>
        <v>192.80759199999997</v>
      </c>
      <c r="AB48" s="1">
        <f t="shared" si="17"/>
        <v>187.13951600000001</v>
      </c>
      <c r="AC48" s="1">
        <f t="shared" si="18"/>
        <v>82.761168326595538</v>
      </c>
      <c r="AD48" s="1">
        <f>Y48-Q48</f>
        <v>237.86653731433731</v>
      </c>
      <c r="AE48" s="1">
        <f t="shared" si="20"/>
        <v>215.54470611433732</v>
      </c>
      <c r="AF48" s="1">
        <f t="shared" si="21"/>
        <v>0.34074174821308995</v>
      </c>
      <c r="AG48" s="1">
        <f t="shared" si="22"/>
        <v>-69.844378937761519</v>
      </c>
      <c r="AH48" s="1">
        <f t="shared" si="23"/>
        <v>117.2428989095541</v>
      </c>
      <c r="AI48" s="1">
        <f t="shared" si="24"/>
        <v>68.046429617128794</v>
      </c>
      <c r="AJ48" s="1">
        <f t="shared" si="25"/>
        <v>1</v>
      </c>
      <c r="AK48" s="1">
        <v>5.4</v>
      </c>
      <c r="AM48" s="1">
        <f t="shared" si="26"/>
        <v>379.99308047807278</v>
      </c>
      <c r="AN48" s="1">
        <f t="shared" si="1"/>
        <v>31448.671296387347</v>
      </c>
      <c r="AO48" s="1">
        <f t="shared" si="27"/>
        <v>12834.089020795071</v>
      </c>
      <c r="AP48" s="1">
        <f t="shared" si="28"/>
        <v>26642.618943968784</v>
      </c>
      <c r="AQ48" s="1">
        <f t="shared" si="29"/>
        <v>39476.707964763853</v>
      </c>
      <c r="AR48" s="1">
        <f t="shared" si="30"/>
        <v>8028.036668376506</v>
      </c>
      <c r="AT48" s="1">
        <f t="shared" si="31"/>
        <v>477.74484728359135</v>
      </c>
      <c r="AU48" s="1">
        <f t="shared" si="32"/>
        <v>39538.721723200986</v>
      </c>
      <c r="AV48" s="1">
        <f t="shared" si="33"/>
        <v>-62.01375843713322</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218.62276319999998</v>
      </c>
      <c r="Z49" s="1">
        <f t="shared" si="15"/>
        <v>247.46413999999999</v>
      </c>
      <c r="AA49" s="1">
        <f t="shared" si="16"/>
        <v>195.17867999999999</v>
      </c>
      <c r="AB49" s="1">
        <f t="shared" si="17"/>
        <v>183.35177600000003</v>
      </c>
      <c r="AC49" s="1">
        <f t="shared" si="18"/>
        <v>83.044007025507781</v>
      </c>
      <c r="AD49" s="1">
        <f t="shared" si="19"/>
        <v>242.07152171236254</v>
      </c>
      <c r="AE49" s="1">
        <f t="shared" si="20"/>
        <v>218.62743851236254</v>
      </c>
      <c r="AF49" s="1">
        <f t="shared" si="21"/>
        <v>0.31554638981765071</v>
      </c>
      <c r="AG49" s="1">
        <f t="shared" si="22"/>
        <v>-71.107796453622768</v>
      </c>
      <c r="AH49" s="1">
        <f t="shared" si="23"/>
        <v>117.41902428520579</v>
      </c>
      <c r="AI49" s="1">
        <f t="shared" si="24"/>
        <v>68.006787935956112</v>
      </c>
      <c r="AJ49" s="1">
        <f t="shared" si="25"/>
        <v>1</v>
      </c>
      <c r="AM49" s="1">
        <f t="shared" si="26"/>
        <v>385.92517327351953</v>
      </c>
      <c r="AN49" s="1">
        <f t="shared" si="1"/>
        <v>32048.772800646464</v>
      </c>
      <c r="AO49" s="1">
        <f t="shared" si="27"/>
        <v>13060.968953990523</v>
      </c>
      <c r="AP49" s="1">
        <f t="shared" si="28"/>
        <v>27023.663164759091</v>
      </c>
      <c r="AQ49" s="1">
        <f t="shared" si="29"/>
        <v>40084.632118749614</v>
      </c>
      <c r="AR49" s="1">
        <f t="shared" si="30"/>
        <v>8035.8593181031501</v>
      </c>
      <c r="AT49" s="1">
        <f t="shared" si="31"/>
        <v>485.3207940416907</v>
      </c>
      <c r="AU49" s="1">
        <f t="shared" si="32"/>
        <v>40302.983430023174</v>
      </c>
      <c r="AV49" s="1">
        <f t="shared" si="33"/>
        <v>-218.35131127355999</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222.03900179999999</v>
      </c>
      <c r="Z50" s="1">
        <f t="shared" si="15"/>
        <v>243.21849919999997</v>
      </c>
      <c r="AA50" s="1">
        <f t="shared" si="16"/>
        <v>197.48111400000005</v>
      </c>
      <c r="AB50" s="1">
        <f t="shared" si="17"/>
        <v>179.52370400000001</v>
      </c>
      <c r="AC50" s="1">
        <f t="shared" si="18"/>
        <v>83.409365314787252</v>
      </c>
      <c r="AD50" s="1">
        <f t="shared" si="19"/>
        <v>246.00601143810397</v>
      </c>
      <c r="AE50" s="1">
        <f t="shared" si="20"/>
        <v>221.44812363810402</v>
      </c>
      <c r="AF50" s="1">
        <f t="shared" si="21"/>
        <v>0.292412499578453</v>
      </c>
      <c r="AG50" s="1">
        <f t="shared" si="22"/>
        <v>-72.19929604113436</v>
      </c>
      <c r="AH50" s="1">
        <f t="shared" si="23"/>
        <v>117.6300869104808</v>
      </c>
      <c r="AI50" s="1">
        <f t="shared" si="24"/>
        <v>68.04975217112613</v>
      </c>
      <c r="AJ50" s="1">
        <f t="shared" si="25"/>
        <v>1</v>
      </c>
      <c r="AM50" s="1">
        <f t="shared" si="26"/>
        <v>391.85617152047229</v>
      </c>
      <c r="AN50" s="1">
        <f t="shared" si="1"/>
        <v>32684.474561205006</v>
      </c>
      <c r="AO50" s="1">
        <f t="shared" si="27"/>
        <v>13273.254347142902</v>
      </c>
      <c r="AP50" s="1">
        <f t="shared" si="28"/>
        <v>27372.316770411489</v>
      </c>
      <c r="AQ50" s="1">
        <f>AO50+AP50</f>
        <v>40645.571117554391</v>
      </c>
      <c r="AR50" s="1">
        <f t="shared" si="30"/>
        <v>7961.0965563493846</v>
      </c>
      <c r="AT50" s="1">
        <f t="shared" si="31"/>
        <v>492.89534293879899</v>
      </c>
      <c r="AU50" s="1">
        <f t="shared" si="32"/>
        <v>41112.087721139629</v>
      </c>
      <c r="AV50" s="1">
        <f t="shared" si="33"/>
        <v>-466.51660358523804</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225.38516639999997</v>
      </c>
      <c r="Z51" s="1">
        <f>B51+$S$12*(G51-D51)+$S$14*(B51-J51)</f>
        <v>238.8928296</v>
      </c>
      <c r="AA51" s="1">
        <f t="shared" si="16"/>
        <v>199.718232</v>
      </c>
      <c r="AB51" s="1">
        <f t="shared" si="17"/>
        <v>175.63639200000003</v>
      </c>
      <c r="AC51" s="1">
        <f t="shared" si="18"/>
        <v>83.538803350033973</v>
      </c>
      <c r="AD51" s="1">
        <f t="shared" si="19"/>
        <v>249.98496412066277</v>
      </c>
      <c r="AE51" s="1">
        <f t="shared" si="20"/>
        <v>224.31802972066279</v>
      </c>
      <c r="AF51" s="1">
        <f t="shared" si="21"/>
        <v>0.26987565104044631</v>
      </c>
      <c r="AG51" s="1">
        <f t="shared" si="22"/>
        <v>-73.243193769257147</v>
      </c>
      <c r="AH51" s="1">
        <f t="shared" si="23"/>
        <v>117.79358906788529</v>
      </c>
      <c r="AI51" s="1">
        <f t="shared" si="24"/>
        <v>67.915769052667315</v>
      </c>
      <c r="AJ51" s="1">
        <f t="shared" si="25"/>
        <v>1</v>
      </c>
      <c r="AM51" s="1">
        <f t="shared" si="26"/>
        <v>397.82715406285018</v>
      </c>
      <c r="AN51" s="1">
        <f t="shared" si="1"/>
        <v>33234.004390560112</v>
      </c>
      <c r="AO51" s="1">
        <f t="shared" si="27"/>
        <v>13487.938739130361</v>
      </c>
      <c r="AP51" s="1">
        <f t="shared" si="28"/>
        <v>27727.054381652251</v>
      </c>
      <c r="AQ51" s="1">
        <f t="shared" si="29"/>
        <v>41214.993120782616</v>
      </c>
      <c r="AR51" s="1">
        <f t="shared" si="30"/>
        <v>7980.9887302225034</v>
      </c>
      <c r="AT51" s="1">
        <f t="shared" si="31"/>
        <v>500.52095625848904</v>
      </c>
      <c r="AU51" s="1">
        <f t="shared" si="32"/>
        <v>41812.921737448873</v>
      </c>
      <c r="AV51" s="1">
        <f t="shared" si="33"/>
        <v>-597.92861666625686</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228.6416748</v>
      </c>
      <c r="Z52" s="1">
        <f t="shared" si="15"/>
        <v>234.49833599999999</v>
      </c>
      <c r="AA52" s="1">
        <f t="shared" si="16"/>
        <v>201.87533999999999</v>
      </c>
      <c r="AB52" s="1">
        <f t="shared" si="17"/>
        <v>171.70046399999998</v>
      </c>
      <c r="AC52" s="1">
        <f t="shared" si="18"/>
        <v>83.755936720737139</v>
      </c>
      <c r="AD52" s="1">
        <f t="shared" si="19"/>
        <v>253.77681725946985</v>
      </c>
      <c r="AE52" s="1">
        <f t="shared" si="20"/>
        <v>227.01048245946984</v>
      </c>
      <c r="AF52" s="1">
        <f t="shared" si="21"/>
        <v>0.24826354481257415</v>
      </c>
      <c r="AG52" s="1">
        <f t="shared" si="22"/>
        <v>-74.212553637107064</v>
      </c>
      <c r="AH52" s="1">
        <f t="shared" si="23"/>
        <v>117.92527290354721</v>
      </c>
      <c r="AI52" s="1">
        <f t="shared" si="24"/>
        <v>67.870941116719848</v>
      </c>
      <c r="AJ52" s="1">
        <f t="shared" si="25"/>
        <v>1</v>
      </c>
      <c r="AM52" s="1">
        <f t="shared" si="26"/>
        <v>403.80281502285391</v>
      </c>
      <c r="AN52" s="1">
        <f t="shared" si="1"/>
        <v>33820.883022709677</v>
      </c>
      <c r="AO52" s="1">
        <f t="shared" si="27"/>
        <v>13692.528175234696</v>
      </c>
      <c r="AP52" s="1">
        <f t="shared" si="28"/>
        <v>28059.857694885235</v>
      </c>
      <c r="AQ52" s="1">
        <f t="shared" si="29"/>
        <v>41752.385870119935</v>
      </c>
      <c r="AR52" s="1">
        <f t="shared" si="30"/>
        <v>7931.5028474102583</v>
      </c>
      <c r="AT52" s="1">
        <f t="shared" si="31"/>
        <v>508.15254444136258</v>
      </c>
      <c r="AU52" s="1">
        <f t="shared" si="32"/>
        <v>42560.792356712329</v>
      </c>
      <c r="AV52" s="1">
        <f t="shared" si="33"/>
        <v>-808.40648659239378</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231.82705920000001</v>
      </c>
      <c r="Z53" s="1">
        <f t="shared" si="15"/>
        <v>230.04369579999999</v>
      </c>
      <c r="AA53" s="1">
        <f t="shared" si="16"/>
        <v>203.96793600000001</v>
      </c>
      <c r="AB53" s="1">
        <f t="shared" si="17"/>
        <v>167.72152600000001</v>
      </c>
      <c r="AC53" s="1">
        <f t="shared" si="18"/>
        <v>83.808849488082345</v>
      </c>
      <c r="AD53" s="1">
        <f t="shared" si="19"/>
        <v>257.5455543430113</v>
      </c>
      <c r="AE53" s="1">
        <f t="shared" si="20"/>
        <v>229.6864311430113</v>
      </c>
      <c r="AF53" s="1">
        <f t="shared" si="21"/>
        <v>0.2275696433196302</v>
      </c>
      <c r="AG53" s="1">
        <f t="shared" si="22"/>
        <v>-75.111496154492144</v>
      </c>
      <c r="AH53" s="1">
        <f t="shared" si="23"/>
        <v>118.0404760590576</v>
      </c>
      <c r="AI53" s="1">
        <f t="shared" si="24"/>
        <v>67.707124467044764</v>
      </c>
      <c r="AJ53" s="1">
        <f t="shared" si="25"/>
        <v>1</v>
      </c>
      <c r="AM53" s="1">
        <f t="shared" si="26"/>
        <v>409.78850763273533</v>
      </c>
      <c r="AN53" s="1">
        <f t="shared" si="1"/>
        <v>34343.903358137795</v>
      </c>
      <c r="AO53" s="1">
        <f t="shared" si="27"/>
        <v>13895.870384577176</v>
      </c>
      <c r="AP53" s="1">
        <f t="shared" si="28"/>
        <v>28390.621007863061</v>
      </c>
      <c r="AQ53" s="1">
        <f t="shared" si="29"/>
        <v>42286.491392440235</v>
      </c>
      <c r="AR53" s="1">
        <f t="shared" si="30"/>
        <v>7942.5880343024401</v>
      </c>
      <c r="AT53" s="1">
        <f t="shared" si="31"/>
        <v>515.79694416444488</v>
      </c>
      <c r="AU53" s="1">
        <f t="shared" si="32"/>
        <v>43228.348459890774</v>
      </c>
      <c r="AV53" s="1">
        <f t="shared" si="33"/>
        <v>-941.85706745053903</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234.9227874</v>
      </c>
      <c r="Z54" s="1">
        <f t="shared" si="15"/>
        <v>225.52123159999999</v>
      </c>
      <c r="AA54" s="1">
        <f t="shared" si="16"/>
        <v>205.98052200000004</v>
      </c>
      <c r="AB54" s="1">
        <f t="shared" si="17"/>
        <v>163.69497200000001</v>
      </c>
      <c r="AC54" s="1">
        <f t="shared" si="18"/>
        <v>83.98048991128455</v>
      </c>
      <c r="AD54" s="1">
        <f t="shared" si="19"/>
        <v>261.09726060151354</v>
      </c>
      <c r="AE54" s="1">
        <f t="shared" si="20"/>
        <v>232.15499520151357</v>
      </c>
      <c r="AF54" s="1">
        <f t="shared" si="21"/>
        <v>0.20786473963605318</v>
      </c>
      <c r="AG54" s="1">
        <f t="shared" si="22"/>
        <v>-75.926988726455704</v>
      </c>
      <c r="AH54" s="1">
        <f t="shared" si="23"/>
        <v>118.14017409918537</v>
      </c>
      <c r="AI54" s="1">
        <f t="shared" si="24"/>
        <v>67.656558327184769</v>
      </c>
      <c r="AJ54" s="1">
        <f t="shared" si="25"/>
        <v>1</v>
      </c>
      <c r="AM54" s="1">
        <f t="shared" si="26"/>
        <v>415.77717196436561</v>
      </c>
      <c r="AN54" s="1">
        <f t="shared" si="1"/>
        <v>34917.170595495831</v>
      </c>
      <c r="AO54" s="1">
        <f t="shared" si="27"/>
        <v>14087.502695754665</v>
      </c>
      <c r="AP54" s="1">
        <f t="shared" si="28"/>
        <v>28695.750336878293</v>
      </c>
      <c r="AQ54" s="1">
        <f t="shared" si="29"/>
        <v>42783.253032632958</v>
      </c>
      <c r="AR54" s="1">
        <f t="shared" si="30"/>
        <v>7866.0824371371273</v>
      </c>
      <c r="AT54" s="1">
        <f t="shared" si="31"/>
        <v>523.4451391089649</v>
      </c>
      <c r="AU54" s="1">
        <f t="shared" si="32"/>
        <v>43959.179224051368</v>
      </c>
      <c r="AV54" s="1">
        <f t="shared" si="33"/>
        <v>-1175.9261914184099</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237.93648680000001</v>
      </c>
      <c r="Z55" s="1">
        <f t="shared" si="15"/>
        <v>220.93329339999997</v>
      </c>
      <c r="AA55" s="1">
        <f t="shared" si="16"/>
        <v>207.91950800000001</v>
      </c>
      <c r="AB55" s="1">
        <f t="shared" si="17"/>
        <v>159.62253399999997</v>
      </c>
      <c r="AC55" s="1">
        <f t="shared" si="18"/>
        <v>83.94700314846574</v>
      </c>
      <c r="AD55" s="1">
        <f t="shared" si="19"/>
        <v>264.63566923331257</v>
      </c>
      <c r="AE55" s="1">
        <f t="shared" si="20"/>
        <v>234.61869043331254</v>
      </c>
      <c r="AF55" s="1">
        <f t="shared" si="21"/>
        <v>0.18905054001447019</v>
      </c>
      <c r="AG55" s="1">
        <f t="shared" si="22"/>
        <v>-76.666137679124247</v>
      </c>
      <c r="AH55" s="1">
        <f t="shared" si="23"/>
        <v>118.22786737822801</v>
      </c>
      <c r="AI55" s="1">
        <f t="shared" si="24"/>
        <v>67.456672917299784</v>
      </c>
      <c r="AJ55" s="1">
        <f t="shared" si="25"/>
        <v>1</v>
      </c>
      <c r="AM55" s="1">
        <f t="shared" si="26"/>
        <v>421.78081970540268</v>
      </c>
      <c r="AN55" s="1">
        <f t="shared" si="1"/>
        <v>35407.235799771901</v>
      </c>
      <c r="AO55" s="1">
        <f t="shared" si="27"/>
        <v>14278.417533483382</v>
      </c>
      <c r="AP55" s="1">
        <f t="shared" si="28"/>
        <v>29000.277849700036</v>
      </c>
      <c r="AQ55" s="1">
        <f t="shared" si="29"/>
        <v>43278.695383183418</v>
      </c>
      <c r="AR55" s="1">
        <f t="shared" si="30"/>
        <v>7871.4595834115171</v>
      </c>
      <c r="AT55" s="1">
        <f t="shared" si="31"/>
        <v>531.11246954509556</v>
      </c>
      <c r="AU55" s="1">
        <f t="shared" si="32"/>
        <v>44585.30015309155</v>
      </c>
      <c r="AV55" s="1">
        <f t="shared" si="33"/>
        <v>-1306.6047699081319</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240.86545740000003</v>
      </c>
      <c r="Z56" s="1">
        <f t="shared" si="15"/>
        <v>216.29213599999997</v>
      </c>
      <c r="AA56" s="1">
        <f t="shared" si="16"/>
        <v>209.78343000000001</v>
      </c>
      <c r="AB56" s="1">
        <f t="shared" si="17"/>
        <v>155.51403199999999</v>
      </c>
      <c r="AC56" s="1">
        <f t="shared" si="18"/>
        <v>83.981122835030234</v>
      </c>
      <c r="AD56" s="1">
        <f t="shared" si="19"/>
        <v>268.02905032246912</v>
      </c>
      <c r="AE56" s="1">
        <f t="shared" si="20"/>
        <v>236.9470229224691</v>
      </c>
      <c r="AF56" s="1">
        <f t="shared" si="21"/>
        <v>0.17084541054175717</v>
      </c>
      <c r="AG56" s="1">
        <f t="shared" si="22"/>
        <v>-77.363963204280708</v>
      </c>
      <c r="AH56" s="1">
        <f t="shared" si="23"/>
        <v>118.28574867714114</v>
      </c>
      <c r="AI56" s="1">
        <f t="shared" si="24"/>
        <v>67.325714375723066</v>
      </c>
      <c r="AJ56" s="1">
        <f t="shared" si="25"/>
        <v>1</v>
      </c>
      <c r="AM56" s="1">
        <f t="shared" si="26"/>
        <v>427.77207942113847</v>
      </c>
      <c r="AN56" s="1">
        <f t="shared" si="1"/>
        <v>35924.779547262937</v>
      </c>
      <c r="AO56" s="1">
        <f t="shared" si="27"/>
        <v>14461.507410148823</v>
      </c>
      <c r="AP56" s="1">
        <f t="shared" si="28"/>
        <v>29288.07371535472</v>
      </c>
      <c r="AQ56" s="1">
        <f t="shared" si="29"/>
        <v>43749.581125503544</v>
      </c>
      <c r="AR56" s="1">
        <f t="shared" si="30"/>
        <v>7824.8015782406073</v>
      </c>
      <c r="AT56" s="1">
        <f t="shared" si="31"/>
        <v>538.76397908574199</v>
      </c>
      <c r="AU56" s="1">
        <f t="shared" si="32"/>
        <v>45246.003906689359</v>
      </c>
      <c r="AV56" s="1">
        <f t="shared" si="33"/>
        <v>-1496.4227811858145</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243.71139919999996</v>
      </c>
      <c r="Z57" s="1">
        <f t="shared" si="15"/>
        <v>211.58550459999998</v>
      </c>
      <c r="AA57" s="1">
        <f t="shared" si="16"/>
        <v>211.57275199999998</v>
      </c>
      <c r="AB57" s="1">
        <f t="shared" si="17"/>
        <v>151.359646</v>
      </c>
      <c r="AC57" s="1">
        <f t="shared" si="18"/>
        <v>83.908725058089502</v>
      </c>
      <c r="AD57" s="1">
        <f t="shared" si="19"/>
        <v>271.36881528628516</v>
      </c>
      <c r="AE57" s="1">
        <f t="shared" si="20"/>
        <v>239.23016808628518</v>
      </c>
      <c r="AF57" s="1">
        <f t="shared" si="21"/>
        <v>0.15331747713438457</v>
      </c>
      <c r="AG57" s="1">
        <f t="shared" si="22"/>
        <v>-78.005660661964512</v>
      </c>
      <c r="AH57" s="1">
        <f t="shared" si="23"/>
        <v>118.32391422467734</v>
      </c>
      <c r="AI57" s="1">
        <f t="shared" si="24"/>
        <v>67.12472278543602</v>
      </c>
      <c r="AJ57" s="1">
        <f t="shared" si="25"/>
        <v>1</v>
      </c>
      <c r="AM57" s="1">
        <f t="shared" si="26"/>
        <v>433.77220578326251</v>
      </c>
      <c r="AN57" s="1">
        <f t="shared" si="1"/>
        <v>36397.272752908793</v>
      </c>
      <c r="AO57" s="1">
        <f t="shared" si="27"/>
        <v>14641.704428771516</v>
      </c>
      <c r="AP57" s="1">
        <f t="shared" si="28"/>
        <v>29570.284156473372</v>
      </c>
      <c r="AQ57" s="1">
        <f t="shared" si="29"/>
        <v>44211.988585244886</v>
      </c>
      <c r="AR57" s="1">
        <f t="shared" si="30"/>
        <v>7814.7158323360927</v>
      </c>
      <c r="AT57" s="1">
        <f t="shared" si="31"/>
        <v>546.42681232668713</v>
      </c>
      <c r="AU57" s="1">
        <f t="shared" si="32"/>
        <v>45849.977159888258</v>
      </c>
      <c r="AV57" s="1">
        <f t="shared" si="33"/>
        <v>-1637.988574643372</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246.46763479999998</v>
      </c>
      <c r="Z58" s="1">
        <f t="shared" si="15"/>
        <v>206.83293140000004</v>
      </c>
      <c r="AA58" s="1">
        <f t="shared" si="16"/>
        <v>213.28386799999998</v>
      </c>
      <c r="AB58" s="1">
        <f t="shared" si="17"/>
        <v>147.17587400000005</v>
      </c>
      <c r="AC58" s="1">
        <f t="shared" si="18"/>
        <v>83.947679845044917</v>
      </c>
      <c r="AD58" s="1">
        <f t="shared" si="19"/>
        <v>274.47798561453084</v>
      </c>
      <c r="AE58" s="1">
        <f t="shared" si="20"/>
        <v>241.29421881453084</v>
      </c>
      <c r="AF58" s="1">
        <f t="shared" si="21"/>
        <v>0.13690235478454099</v>
      </c>
      <c r="AG58" s="1">
        <f t="shared" si="22"/>
        <v>-78.553136518978306</v>
      </c>
      <c r="AH58" s="1">
        <f t="shared" si="23"/>
        <v>118.37630836914789</v>
      </c>
      <c r="AI58" s="1">
        <f t="shared" si="24"/>
        <v>67.027156918673356</v>
      </c>
      <c r="AJ58" s="1">
        <f t="shared" si="25"/>
        <v>1</v>
      </c>
      <c r="AM58" s="1">
        <f t="shared" si="26"/>
        <v>439.75225357864457</v>
      </c>
      <c r="AN58" s="1">
        <f t="shared" si="1"/>
        <v>36916.181394557061</v>
      </c>
      <c r="AO58" s="1">
        <f t="shared" si="27"/>
        <v>14809.459713832013</v>
      </c>
      <c r="AP58" s="1">
        <f t="shared" si="28"/>
        <v>29825.413210788905</v>
      </c>
      <c r="AQ58" s="1">
        <f t="shared" si="29"/>
        <v>44634.872924620919</v>
      </c>
      <c r="AR58" s="1">
        <f t="shared" si="30"/>
        <v>7718.6915300638575</v>
      </c>
      <c r="AT58" s="1">
        <f t="shared" si="31"/>
        <v>554.06400298956385</v>
      </c>
      <c r="AU58" s="1">
        <f t="shared" si="32"/>
        <v>46512.387536631919</v>
      </c>
      <c r="AV58" s="1">
        <f t="shared" si="33"/>
        <v>-1877.5146120110003</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249.14119159999996</v>
      </c>
      <c r="Z59" s="1">
        <f t="shared" si="15"/>
        <v>202.01025679999998</v>
      </c>
      <c r="AA59" s="1">
        <f t="shared" si="16"/>
        <v>214.92011599999998</v>
      </c>
      <c r="AB59" s="1">
        <f t="shared" si="17"/>
        <v>142.94280799999999</v>
      </c>
      <c r="AC59" s="1">
        <f>AJ59*((AG59-Q59)^2+(AH59-R59)^2)^0.5</f>
        <v>83.726289791363001</v>
      </c>
      <c r="AD59" s="1">
        <f t="shared" si="19"/>
        <v>277.65721315199011</v>
      </c>
      <c r="AE59" s="1">
        <f t="shared" si="20"/>
        <v>243.4361375519901</v>
      </c>
      <c r="AF59" s="1">
        <f t="shared" si="21"/>
        <v>0.12079907917635449</v>
      </c>
      <c r="AG59" s="1">
        <f t="shared" si="22"/>
        <v>-79.076250333159152</v>
      </c>
      <c r="AH59" s="1">
        <f t="shared" si="23"/>
        <v>118.3910704085732</v>
      </c>
      <c r="AI59" s="1">
        <f t="shared" si="24"/>
        <v>66.736458310455333</v>
      </c>
      <c r="AJ59" s="1">
        <f t="shared" si="25"/>
        <v>1</v>
      </c>
      <c r="AM59" s="1">
        <f t="shared" si="26"/>
        <v>445.75221526866295</v>
      </c>
      <c r="AN59" s="1">
        <f t="shared" si="1"/>
        <v>37321.1791507261</v>
      </c>
      <c r="AO59" s="1">
        <f t="shared" si="27"/>
        <v>14980.994935615628</v>
      </c>
      <c r="AP59" s="1">
        <f t="shared" si="28"/>
        <v>30090.167218251296</v>
      </c>
      <c r="AQ59" s="1">
        <f t="shared" si="29"/>
        <v>45071.162153866928</v>
      </c>
      <c r="AR59" s="1">
        <f t="shared" si="30"/>
        <v>7749.9830031408273</v>
      </c>
      <c r="AT59" s="1">
        <f t="shared" si="31"/>
        <v>561.72662592579047</v>
      </c>
      <c r="AU59" s="1">
        <f t="shared" si="32"/>
        <v>47031.286265787297</v>
      </c>
      <c r="AV59" s="1">
        <f t="shared" si="33"/>
        <v>-1960.1241119203696</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251.72369220000002</v>
      </c>
      <c r="Z60" s="1">
        <f t="shared" si="15"/>
        <v>197.14826779999999</v>
      </c>
      <c r="AA60" s="1">
        <f t="shared" si="16"/>
        <v>216.47742600000004</v>
      </c>
      <c r="AB60" s="1">
        <f t="shared" si="17"/>
        <v>138.685766</v>
      </c>
      <c r="AC60" s="1">
        <f t="shared" si="18"/>
        <v>83.698260951004997</v>
      </c>
      <c r="AD60" s="1">
        <f t="shared" si="19"/>
        <v>280.56013287684021</v>
      </c>
      <c r="AE60" s="1">
        <f t="shared" si="20"/>
        <v>245.31386667684023</v>
      </c>
      <c r="AF60" s="1">
        <f t="shared" si="21"/>
        <v>0.10573683723061168</v>
      </c>
      <c r="AG60" s="1">
        <f t="shared" si="22"/>
        <v>-79.513002675254185</v>
      </c>
      <c r="AH60" s="1">
        <f t="shared" si="23"/>
        <v>118.42245694073672</v>
      </c>
      <c r="AI60" s="1">
        <f t="shared" si="24"/>
        <v>66.612948818104655</v>
      </c>
      <c r="AJ60" s="1">
        <f t="shared" si="25"/>
        <v>1</v>
      </c>
      <c r="AM60" s="1">
        <f t="shared" si="26"/>
        <v>451.71853411716654</v>
      </c>
      <c r="AN60" s="1">
        <f t="shared" si="1"/>
        <v>37808.05574494406</v>
      </c>
      <c r="AO60" s="1">
        <f t="shared" si="27"/>
        <v>15137.621969369915</v>
      </c>
      <c r="AP60" s="1">
        <f t="shared" si="28"/>
        <v>30322.265804457518</v>
      </c>
      <c r="AQ60" s="1">
        <f t="shared" si="29"/>
        <v>45459.887773827431</v>
      </c>
      <c r="AR60" s="1">
        <f t="shared" si="30"/>
        <v>7651.8320288833711</v>
      </c>
      <c r="AT60" s="1">
        <f t="shared" si="31"/>
        <v>569.34628318617627</v>
      </c>
      <c r="AU60" s="1">
        <f t="shared" si="32"/>
        <v>47653.293781601373</v>
      </c>
      <c r="AV60" s="1">
        <f t="shared" si="33"/>
        <v>-2193.4060077739414</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254.21753659999993</v>
      </c>
      <c r="Z61" s="1">
        <f t="shared" si="15"/>
        <v>192.22345479999996</v>
      </c>
      <c r="AA61" s="1">
        <f t="shared" si="16"/>
        <v>217.95572599999997</v>
      </c>
      <c r="AB61" s="1">
        <f t="shared" si="17"/>
        <v>134.38610799999998</v>
      </c>
      <c r="AC61" s="1">
        <f t="shared" si="18"/>
        <v>83.433503087568383</v>
      </c>
      <c r="AD61" s="1">
        <f t="shared" si="19"/>
        <v>283.51006049365373</v>
      </c>
      <c r="AE61" s="1">
        <f t="shared" si="20"/>
        <v>247.24824989365379</v>
      </c>
      <c r="AF61" s="1">
        <f t="shared" si="21"/>
        <v>9.1008324406302854E-2</v>
      </c>
      <c r="AG61" s="1">
        <f t="shared" si="22"/>
        <v>-79.922925828181349</v>
      </c>
      <c r="AH61" s="1">
        <f t="shared" si="23"/>
        <v>118.42210063685297</v>
      </c>
      <c r="AI61" s="1">
        <f t="shared" si="24"/>
        <v>66.315245889700776</v>
      </c>
      <c r="AJ61" s="1">
        <f t="shared" si="25"/>
        <v>1</v>
      </c>
      <c r="AM61" s="1">
        <f t="shared" si="26"/>
        <v>457.69456899279788</v>
      </c>
      <c r="AN61" s="1">
        <f t="shared" si="1"/>
        <v>38187.061235223882</v>
      </c>
      <c r="AO61" s="1">
        <f t="shared" si="27"/>
        <v>15296.785313935088</v>
      </c>
      <c r="AP61" s="1">
        <f t="shared" si="28"/>
        <v>30561.367176354976</v>
      </c>
      <c r="AQ61" s="1">
        <f t="shared" si="29"/>
        <v>45858.152490290064</v>
      </c>
      <c r="AR61" s="1">
        <f t="shared" si="30"/>
        <v>7671.0912550661815</v>
      </c>
      <c r="AT61" s="1">
        <f t="shared" si="31"/>
        <v>576.97834890117633</v>
      </c>
      <c r="AU61" s="1">
        <f t="shared" si="32"/>
        <v>48139.324854506405</v>
      </c>
      <c r="AV61" s="1">
        <f t="shared" si="33"/>
        <v>-2281.1723642163415</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256.62032480000005</v>
      </c>
      <c r="Z62" s="1">
        <f t="shared" si="15"/>
        <v>187.26032739999999</v>
      </c>
      <c r="AA62" s="1">
        <f t="shared" si="16"/>
        <v>219.35508800000002</v>
      </c>
      <c r="AB62" s="1">
        <f t="shared" si="17"/>
        <v>130.06347400000001</v>
      </c>
      <c r="AC62" s="1">
        <f t="shared" si="18"/>
        <v>83.317354327670486</v>
      </c>
      <c r="AD62" s="1">
        <f t="shared" si="19"/>
        <v>286.24571776095758</v>
      </c>
      <c r="AE62" s="1">
        <f t="shared" si="20"/>
        <v>248.98048096095755</v>
      </c>
      <c r="AF62" s="1">
        <f t="shared" si="21"/>
        <v>7.6934769740416395E-2</v>
      </c>
      <c r="AG62" s="1">
        <f t="shared" si="22"/>
        <v>-80.283667805834824</v>
      </c>
      <c r="AH62" s="1">
        <f t="shared" si="23"/>
        <v>118.41561108760278</v>
      </c>
      <c r="AI62" s="1">
        <f t="shared" si="24"/>
        <v>66.147718947091931</v>
      </c>
      <c r="AJ62" s="1">
        <f t="shared" si="25"/>
        <v>1</v>
      </c>
      <c r="AM62" s="1">
        <f t="shared" si="26"/>
        <v>463.63802512363429</v>
      </c>
      <c r="AN62" s="1">
        <f t="shared" si="1"/>
        <v>38629.093619007232</v>
      </c>
      <c r="AO62" s="1">
        <f t="shared" si="27"/>
        <v>15444.387701792468</v>
      </c>
      <c r="AP62" s="1">
        <f t="shared" si="28"/>
        <v>30775.481329660124</v>
      </c>
      <c r="AQ62" s="1">
        <f t="shared" si="29"/>
        <v>46219.869031452588</v>
      </c>
      <c r="AR62" s="1">
        <f t="shared" si="30"/>
        <v>7590.7754124453568</v>
      </c>
      <c r="AT62" s="1">
        <f t="shared" si="31"/>
        <v>584.56880791100127</v>
      </c>
      <c r="AU62" s="1">
        <f t="shared" si="32"/>
        <v>48704.726497624841</v>
      </c>
      <c r="AV62" s="1">
        <f t="shared" si="33"/>
        <v>-2484.8574661722523</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258.9341068</v>
      </c>
      <c r="Z63" s="1">
        <f t="shared" si="15"/>
        <v>182.24100339999998</v>
      </c>
      <c r="AA63" s="1">
        <f t="shared" si="16"/>
        <v>220.67570800000001</v>
      </c>
      <c r="AB63" s="1">
        <f t="shared" si="17"/>
        <v>125.70363400000001</v>
      </c>
      <c r="AC63" s="1">
        <f t="shared" si="18"/>
        <v>83.067895382530594</v>
      </c>
      <c r="AD63" s="1">
        <f t="shared" si="19"/>
        <v>288.91437894560482</v>
      </c>
      <c r="AE63" s="1">
        <f t="shared" si="20"/>
        <v>250.65598014560487</v>
      </c>
      <c r="AF63" s="1">
        <f t="shared" si="21"/>
        <v>6.3667974955532114E-2</v>
      </c>
      <c r="AG63" s="1">
        <f t="shared" si="22"/>
        <v>-80.568286457694697</v>
      </c>
      <c r="AH63" s="1">
        <f t="shared" si="23"/>
        <v>118.42105654189609</v>
      </c>
      <c r="AI63" s="1">
        <f t="shared" si="24"/>
        <v>65.887237392706339</v>
      </c>
      <c r="AJ63" s="1">
        <f t="shared" si="25"/>
        <v>1</v>
      </c>
      <c r="AM63" s="1">
        <f t="shared" si="26"/>
        <v>469.5816099431641</v>
      </c>
      <c r="AN63" s="1">
        <f t="shared" si="1"/>
        <v>39007.156048319041</v>
      </c>
      <c r="AO63" s="1">
        <f t="shared" si="27"/>
        <v>15588.37531601011</v>
      </c>
      <c r="AP63" s="1">
        <f t="shared" si="28"/>
        <v>30982.583081877641</v>
      </c>
      <c r="AQ63" s="1">
        <f t="shared" si="29"/>
        <v>46570.958397887749</v>
      </c>
      <c r="AR63" s="1">
        <f t="shared" si="30"/>
        <v>7563.8023495687085</v>
      </c>
      <c r="AT63" s="1">
        <f t="shared" si="31"/>
        <v>592.15943127069784</v>
      </c>
      <c r="AU63" s="1">
        <f t="shared" si="32"/>
        <v>49189.437686573146</v>
      </c>
      <c r="AV63" s="1">
        <f t="shared" si="33"/>
        <v>-2618.4792886853975</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261.15155519999996</v>
      </c>
      <c r="Z64" s="1">
        <f t="shared" si="15"/>
        <v>177.17838759999998</v>
      </c>
      <c r="AA64" s="1">
        <f t="shared" si="16"/>
        <v>221.912712</v>
      </c>
      <c r="AB64" s="1">
        <f t="shared" si="17"/>
        <v>121.31767600000001</v>
      </c>
      <c r="AC64" s="1">
        <f t="shared" si="18"/>
        <v>82.79473397954267</v>
      </c>
      <c r="AD64" s="1">
        <f t="shared" si="19"/>
        <v>291.4813519781332</v>
      </c>
      <c r="AE64" s="1">
        <f t="shared" si="20"/>
        <v>252.24250877813327</v>
      </c>
      <c r="AF64" s="1">
        <f t="shared" si="21"/>
        <v>5.0866731633413639E-2</v>
      </c>
      <c r="AG64" s="1">
        <f t="shared" si="22"/>
        <v>-80.816993266452016</v>
      </c>
      <c r="AH64" s="1">
        <f t="shared" si="23"/>
        <v>118.41060732637676</v>
      </c>
      <c r="AI64" s="1">
        <f t="shared" si="24"/>
        <v>65.620202418867422</v>
      </c>
      <c r="AJ64" s="1">
        <f t="shared" si="25"/>
        <v>1</v>
      </c>
      <c r="AM64" s="1">
        <f t="shared" si="26"/>
        <v>475.50228477156548</v>
      </c>
      <c r="AN64" s="1">
        <f t="shared" si="1"/>
        <v>39369.085174326508</v>
      </c>
      <c r="AO64" s="1">
        <f t="shared" si="27"/>
        <v>15726.876345980179</v>
      </c>
      <c r="AP64" s="1">
        <f t="shared" si="28"/>
        <v>31178.687540029947</v>
      </c>
      <c r="AQ64" s="1">
        <f t="shared" si="29"/>
        <v>46905.563886010124</v>
      </c>
      <c r="AR64" s="1">
        <f t="shared" si="30"/>
        <v>7536.478711683616</v>
      </c>
      <c r="AT64" s="1">
        <f t="shared" si="31"/>
        <v>599.72079600632992</v>
      </c>
      <c r="AU64" s="1">
        <f t="shared" si="32"/>
        <v>49653.723767343661</v>
      </c>
      <c r="AV64" s="1">
        <f t="shared" si="33"/>
        <v>-2748.1598813335368</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263.27829740000004</v>
      </c>
      <c r="Z65" s="1">
        <f t="shared" si="15"/>
        <v>172.07283000000001</v>
      </c>
      <c r="AA65" s="1">
        <f t="shared" si="16"/>
        <v>223.07051000000001</v>
      </c>
      <c r="AB65" s="1">
        <f t="shared" si="17"/>
        <v>116.905332</v>
      </c>
      <c r="AC65" s="1">
        <f t="shared" si="18"/>
        <v>82.537924908492741</v>
      </c>
      <c r="AD65" s="1">
        <f t="shared" si="19"/>
        <v>293.96281244875604</v>
      </c>
      <c r="AE65" s="1">
        <f t="shared" si="20"/>
        <v>253.75502504875598</v>
      </c>
      <c r="AF65" s="1">
        <f t="shared" si="21"/>
        <v>3.8194733617175354E-2</v>
      </c>
      <c r="AG65" s="1">
        <f t="shared" si="22"/>
        <v>-81.066672924399498</v>
      </c>
      <c r="AH65" s="1">
        <f t="shared" si="23"/>
        <v>118.36094274692871</v>
      </c>
      <c r="AI65" s="1">
        <f t="shared" si="24"/>
        <v>65.376962425564841</v>
      </c>
      <c r="AJ65" s="1">
        <f t="shared" si="25"/>
        <v>1</v>
      </c>
      <c r="AM65" s="1">
        <f t="shared" si="26"/>
        <v>481.40235193556282</v>
      </c>
      <c r="AN65" s="1">
        <f t="shared" si="1"/>
        <v>39733.951174829279</v>
      </c>
      <c r="AO65" s="1">
        <f t="shared" si="27"/>
        <v>15860.763545672633</v>
      </c>
      <c r="AP65" s="1">
        <f t="shared" si="28"/>
        <v>31365.643626176538</v>
      </c>
      <c r="AQ65" s="1">
        <f t="shared" si="29"/>
        <v>47226.407171849169</v>
      </c>
      <c r="AR65" s="1">
        <f t="shared" si="30"/>
        <v>7492.4559970198898</v>
      </c>
      <c r="AT65" s="1">
        <f t="shared" si="31"/>
        <v>607.25584244693232</v>
      </c>
      <c r="AU65" s="1">
        <f t="shared" si="32"/>
        <v>50121.6371241284</v>
      </c>
      <c r="AV65" s="1">
        <f t="shared" si="33"/>
        <v>-2895.2299522792309</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265.31533339999999</v>
      </c>
      <c r="Z66" s="1">
        <f t="shared" si="15"/>
        <v>166.92433059999996</v>
      </c>
      <c r="AA66" s="1">
        <f t="shared" si="16"/>
        <v>224.15010200000003</v>
      </c>
      <c r="AB66" s="1">
        <f t="shared" si="17"/>
        <v>112.46660199999998</v>
      </c>
      <c r="AC66" s="1">
        <f t="shared" si="18"/>
        <v>82.155144537389759</v>
      </c>
      <c r="AD66" s="1">
        <f t="shared" si="19"/>
        <v>296.32092323379072</v>
      </c>
      <c r="AE66" s="1">
        <f t="shared" si="20"/>
        <v>255.15569183379077</v>
      </c>
      <c r="AF66" s="1">
        <f t="shared" si="21"/>
        <v>2.6779953658044055E-2</v>
      </c>
      <c r="AG66" s="1">
        <f t="shared" si="22"/>
        <v>-81.19187666106555</v>
      </c>
      <c r="AH66" s="1">
        <f t="shared" si="23"/>
        <v>118.36936674292784</v>
      </c>
      <c r="AI66" s="1">
        <f>AH66-R66</f>
        <v>65.044633817478797</v>
      </c>
      <c r="AJ66" s="1">
        <f t="shared" si="25"/>
        <v>1</v>
      </c>
      <c r="AM66" s="1">
        <f t="shared" si="26"/>
        <v>487.28477906075176</v>
      </c>
      <c r="AN66" s="1">
        <f t="shared" ref="AN66:AN89" si="37">AM66*AC66</f>
        <v>40032.951454606096</v>
      </c>
      <c r="AO66" s="1">
        <f t="shared" si="27"/>
        <v>15987.995413079179</v>
      </c>
      <c r="AP66" s="1">
        <f t="shared" si="28"/>
        <v>31538.774444807546</v>
      </c>
      <c r="AQ66" s="1">
        <f t="shared" si="29"/>
        <v>47526.769857886728</v>
      </c>
      <c r="AR66" s="1">
        <f t="shared" si="30"/>
        <v>7493.8184032806312</v>
      </c>
      <c r="AT66" s="1">
        <f t="shared" si="31"/>
        <v>614.76836058269691</v>
      </c>
      <c r="AU66" s="1">
        <f t="shared" si="32"/>
        <v>50506.383520685609</v>
      </c>
      <c r="AV66" s="1">
        <f t="shared" si="33"/>
        <v>-2979.6136627988817</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267.24905840000002</v>
      </c>
      <c r="Z67" s="1">
        <f t="shared" ref="Z67:Z90" si="48">B67+$S$12*(G67-D67)+$S$14*(B67-J67)</f>
        <v>161.73981679999997</v>
      </c>
      <c r="AA67" s="1">
        <f t="shared" ref="AA67:AA85" si="49">G67+$S$18*(J67-B67)+$S$20*(G67-D67)</f>
        <v>225.14093600000004</v>
      </c>
      <c r="AB67" s="1">
        <f t="shared" ref="AB67:AB90" si="50">B67+$S$18*(G67-D67)+$S$20*(B67-J67)</f>
        <v>108.00843199999998</v>
      </c>
      <c r="AC67" s="1">
        <f t="shared" ref="AC67:AC88" si="51">AJ67*((AG67-Q67)^2+(AH67-R67)^2)^0.5</f>
        <v>81.939046678197911</v>
      </c>
      <c r="AD67" s="1">
        <f t="shared" ref="AD67:AD80" si="52">Y67-Q67</f>
        <v>298.50018284679521</v>
      </c>
      <c r="AE67" s="1">
        <f t="shared" ref="AE67:AE74" si="53">AA67-Q67</f>
        <v>256.3920604467952</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($AK$39+$AK$42*(X67-$X$2))*1.005</f>
        <v>493.13171791858929</v>
      </c>
      <c r="AN67" s="1">
        <f t="shared" si="37"/>
        <v>40406.74285303121</v>
      </c>
      <c r="AO67" s="1">
        <f t="shared" ref="AO67:AO89" si="59">$AL$2*AD67</f>
        <v>16105.577365498837</v>
      </c>
      <c r="AP67" s="1">
        <f t="shared" ref="AP67:AP86" si="60">$AL$5*AE67</f>
        <v>31691.597023586572</v>
      </c>
      <c r="AQ67" s="1">
        <f t="shared" ref="AQ67:AQ86" si="61">AO67+AP67</f>
        <v>47797.174389085412</v>
      </c>
      <c r="AR67" s="1">
        <f t="shared" ref="AR67:AR73" si="62">AQ67-AN67</f>
        <v>7390.4315360542023</v>
      </c>
      <c r="AT67" s="1">
        <f t="shared" ref="AT67:AT89" si="63">($AK$45+$AK$48*(X67-$X$2))*0.965</f>
        <v>622.23555622718163</v>
      </c>
      <c r="AU67" s="1">
        <f t="shared" ref="AU67:AU89" si="64">AT67*AC67</f>
        <v>50985.388286533474</v>
      </c>
      <c r="AV67" s="1">
        <f t="shared" ref="AV67:AV89" si="65">AQ67-AU67</f>
        <v>-3188.2138974480622</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269.09342719999995</v>
      </c>
      <c r="Z68" s="1">
        <f t="shared" si="48"/>
        <v>156.50773380000001</v>
      </c>
      <c r="AA68" s="1">
        <f t="shared" si="49"/>
        <v>226.05329599999999</v>
      </c>
      <c r="AB68" s="1">
        <f t="shared" si="50"/>
        <v>103.52046600000001</v>
      </c>
      <c r="AC68" s="1">
        <f t="shared" si="51"/>
        <v>81.461980209579309</v>
      </c>
      <c r="AD68" s="1">
        <f t="shared" si="52"/>
        <v>300.73021966798876</v>
      </c>
      <c r="AE68" s="1">
        <f t="shared" si="53"/>
        <v>257.69008846798886</v>
      </c>
      <c r="AF68" s="1">
        <f t="shared" si="54"/>
        <v>4.3614453019169986E-3</v>
      </c>
      <c r="AG68" s="1">
        <f t="shared" si="55"/>
        <v>-81.434398832476333</v>
      </c>
      <c r="AH68" s="1">
        <f t="shared" si="56"/>
        <v>118.27948536298226</v>
      </c>
      <c r="AI68" s="1">
        <f t="shared" ref="AI68:AI89" si="66">AH68-R68</f>
        <v>64.469005111242765</v>
      </c>
      <c r="AJ68" s="1">
        <f t="shared" si="57"/>
        <v>1</v>
      </c>
      <c r="AM68" s="1">
        <f t="shared" si="58"/>
        <v>498.9740023207118</v>
      </c>
      <c r="AN68" s="1">
        <f t="shared" si="37"/>
        <v>40647.410302144403</v>
      </c>
      <c r="AO68" s="1">
        <f t="shared" si="59"/>
        <v>16225.899002186336</v>
      </c>
      <c r="AP68" s="1">
        <f t="shared" si="60"/>
        <v>31852.041075174238</v>
      </c>
      <c r="AQ68" s="1">
        <f t="shared" si="61"/>
        <v>48077.940077360574</v>
      </c>
      <c r="AR68" s="1">
        <f t="shared" si="62"/>
        <v>7430.5297752161714</v>
      </c>
      <c r="AT68" s="1">
        <f t="shared" si="63"/>
        <v>629.69680761052598</v>
      </c>
      <c r="AU68" s="1">
        <f t="shared" si="64"/>
        <v>51296.348879603938</v>
      </c>
      <c r="AV68" s="1">
        <f t="shared" si="65"/>
        <v>-3218.4088022433643</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270.84041239999999</v>
      </c>
      <c r="Z69" s="1">
        <f t="shared" si="48"/>
        <v>151.25224119999999</v>
      </c>
      <c r="AA69" s="1">
        <f t="shared" si="49"/>
        <v>226.88284399999998</v>
      </c>
      <c r="AB69" s="1">
        <f t="shared" si="50"/>
        <v>99.022612000000009</v>
      </c>
      <c r="AC69" s="1">
        <f t="shared" si="51"/>
        <v>81.181207784263734</v>
      </c>
      <c r="AD69" s="1">
        <f t="shared" si="52"/>
        <v>302.68241239220549</v>
      </c>
      <c r="AE69" s="1">
        <f t="shared" si="53"/>
        <v>258.72484399220548</v>
      </c>
      <c r="AF69" s="1">
        <f t="shared" si="54"/>
        <v>-5.8616545240871227E-3</v>
      </c>
      <c r="AG69" s="1">
        <f t="shared" si="55"/>
        <v>-81.467943507650972</v>
      </c>
      <c r="AH69" s="1">
        <f t="shared" si="56"/>
        <v>118.25349866721804</v>
      </c>
      <c r="AI69" s="1">
        <f t="shared" si="66"/>
        <v>64.246822703645179</v>
      </c>
      <c r="AJ69" s="1">
        <f t="shared" si="57"/>
        <v>1</v>
      </c>
      <c r="AM69" s="1">
        <f t="shared" si="58"/>
        <v>504.76738477049616</v>
      </c>
      <c r="AN69" s="1">
        <f t="shared" si="37"/>
        <v>40977.625945773048</v>
      </c>
      <c r="AO69" s="1">
        <f t="shared" si="59"/>
        <v>16331.229560621448</v>
      </c>
      <c r="AP69" s="1">
        <f t="shared" si="60"/>
        <v>31979.943066500557</v>
      </c>
      <c r="AQ69" s="1">
        <f t="shared" si="61"/>
        <v>48311.172627122003</v>
      </c>
      <c r="AR69" s="1">
        <f t="shared" si="62"/>
        <v>7333.5466813489547</v>
      </c>
      <c r="AT69" s="1">
        <f t="shared" si="63"/>
        <v>637.09560572483781</v>
      </c>
      <c r="AU69" s="1">
        <f t="shared" si="64"/>
        <v>51720.19074678942</v>
      </c>
      <c r="AV69" s="1">
        <f t="shared" si="65"/>
        <v>-3409.0181196674166</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272.49141399999996</v>
      </c>
      <c r="Z70" s="1">
        <f t="shared" si="48"/>
        <v>145.9498294</v>
      </c>
      <c r="AA70" s="1">
        <f t="shared" si="49"/>
        <v>227.62850800000001</v>
      </c>
      <c r="AB70" s="1">
        <f t="shared" si="50"/>
        <v>94.496230000000011</v>
      </c>
      <c r="AC70" s="1">
        <f t="shared" si="51"/>
        <v>80.712604676079152</v>
      </c>
      <c r="AD70" s="1">
        <f t="shared" si="52"/>
        <v>304.67117217701394</v>
      </c>
      <c r="AE70" s="1">
        <f t="shared" si="53"/>
        <v>259.80826617701399</v>
      </c>
      <c r="AF70" s="1">
        <f t="shared" si="54"/>
        <v>-1.6064518447075678E-2</v>
      </c>
      <c r="AG70" s="1">
        <f t="shared" si="55"/>
        <v>-81.506987846797102</v>
      </c>
      <c r="AH70" s="1">
        <f t="shared" si="56"/>
        <v>118.18873385256326</v>
      </c>
      <c r="AI70" s="1">
        <f t="shared" si="66"/>
        <v>63.88543626446878</v>
      </c>
      <c r="AJ70" s="1">
        <f t="shared" si="57"/>
        <v>1</v>
      </c>
      <c r="AM70" s="1">
        <f t="shared" si="58"/>
        <v>510.55263971184189</v>
      </c>
      <c r="AN70" s="1">
        <f t="shared" si="37"/>
        <v>41208.033375390565</v>
      </c>
      <c r="AO70" s="1">
        <f t="shared" si="59"/>
        <v>16438.533094810788</v>
      </c>
      <c r="AP70" s="1">
        <f t="shared" si="60"/>
        <v>32113.860549075998</v>
      </c>
      <c r="AQ70" s="1">
        <f t="shared" si="61"/>
        <v>48552.393643886782</v>
      </c>
      <c r="AR70" s="1">
        <f t="shared" si="62"/>
        <v>7344.360268496217</v>
      </c>
      <c r="AT70" s="1">
        <f t="shared" si="63"/>
        <v>644.48402410077892</v>
      </c>
      <c r="AU70" s="1">
        <f t="shared" si="64"/>
        <v>52017.98425729484</v>
      </c>
      <c r="AV70" s="1">
        <f t="shared" si="65"/>
        <v>-3465.5906134080578</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274.03975459999998</v>
      </c>
      <c r="Z71" s="1">
        <f t="shared" si="48"/>
        <v>140.6180306</v>
      </c>
      <c r="AA71" s="1">
        <f t="shared" si="49"/>
        <v>228.28668200000004</v>
      </c>
      <c r="AB71" s="1">
        <f t="shared" si="50"/>
        <v>89.955818000000008</v>
      </c>
      <c r="AC71" s="1">
        <f t="shared" si="51"/>
        <v>80.26151084134959</v>
      </c>
      <c r="AD71" s="1">
        <f t="shared" si="52"/>
        <v>306.49610048196024</v>
      </c>
      <c r="AE71" s="1">
        <f t="shared" si="53"/>
        <v>260.7430278819603</v>
      </c>
      <c r="AF71" s="1">
        <f t="shared" si="54"/>
        <v>-2.5607029454661989E-2</v>
      </c>
      <c r="AG71" s="1">
        <f t="shared" si="55"/>
        <v>-81.483934534927542</v>
      </c>
      <c r="AH71" s="1">
        <f t="shared" si="56"/>
        <v>118.13854931750318</v>
      </c>
      <c r="AI71" s="1">
        <f t="shared" si="66"/>
        <v>63.546877762888649</v>
      </c>
      <c r="AJ71" s="1">
        <f t="shared" si="57"/>
        <v>1</v>
      </c>
      <c r="AM71" s="1">
        <f t="shared" si="58"/>
        <v>516.2971920668241</v>
      </c>
      <c r="AN71" s="1">
        <f t="shared" si="37"/>
        <v>41438.792678429752</v>
      </c>
      <c r="AO71" s="1">
        <f t="shared" si="59"/>
        <v>16536.997101504166</v>
      </c>
      <c r="AP71" s="1">
        <f t="shared" si="60"/>
        <v>32229.40270437759</v>
      </c>
      <c r="AQ71" s="1">
        <f t="shared" si="61"/>
        <v>48766.399805881752</v>
      </c>
      <c r="AR71" s="1">
        <f t="shared" si="62"/>
        <v>7327.607127452</v>
      </c>
      <c r="AT71" s="1">
        <f t="shared" si="63"/>
        <v>651.82046071617799</v>
      </c>
      <c r="AU71" s="1">
        <f t="shared" si="64"/>
        <v>52316.094974385007</v>
      </c>
      <c r="AV71" s="1">
        <f t="shared" si="65"/>
        <v>-3549.6951685032545</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275.49668899999995</v>
      </c>
      <c r="Z72" s="1">
        <f t="shared" si="48"/>
        <v>135.25854480000001</v>
      </c>
      <c r="AA72" s="1">
        <f t="shared" si="49"/>
        <v>228.866186</v>
      </c>
      <c r="AB72" s="1">
        <f t="shared" si="50"/>
        <v>85.401840000000007</v>
      </c>
      <c r="AC72" s="1">
        <f t="shared" si="51"/>
        <v>79.819253702080516</v>
      </c>
      <c r="AD72" s="1">
        <f t="shared" si="52"/>
        <v>308.18248415164453</v>
      </c>
      <c r="AE72" s="1">
        <f t="shared" si="53"/>
        <v>261.55198115164455</v>
      </c>
      <c r="AF72" s="1">
        <f t="shared" si="54"/>
        <v>-3.4589419682973369E-2</v>
      </c>
      <c r="AG72" s="1">
        <f t="shared" si="55"/>
        <v>-81.410630127979687</v>
      </c>
      <c r="AH72" s="1">
        <f t="shared" si="56"/>
        <v>118.10211024491019</v>
      </c>
      <c r="AI72" s="1">
        <f t="shared" si="66"/>
        <v>63.221861077367883</v>
      </c>
      <c r="AJ72" s="1">
        <f t="shared" si="57"/>
        <v>1</v>
      </c>
      <c r="AM72" s="1">
        <f t="shared" si="58"/>
        <v>522.00900085937121</v>
      </c>
      <c r="AN72" s="1">
        <f t="shared" si="37"/>
        <v>41666.368874363718</v>
      </c>
      <c r="AO72" s="1">
        <f t="shared" si="59"/>
        <v>16627.985932401982</v>
      </c>
      <c r="AP72" s="1">
        <f t="shared" si="60"/>
        <v>32329.394182230182</v>
      </c>
      <c r="AQ72" s="1">
        <f t="shared" si="61"/>
        <v>48957.380114632164</v>
      </c>
      <c r="AR72" s="1">
        <f t="shared" si="62"/>
        <v>7291.0112402684463</v>
      </c>
      <c r="AT72" s="1">
        <f t="shared" si="63"/>
        <v>659.11508013581943</v>
      </c>
      <c r="AU72" s="1">
        <f t="shared" si="64"/>
        <v>52610.0738002281</v>
      </c>
      <c r="AV72" s="1">
        <f t="shared" si="65"/>
        <v>-3652.6936855959357</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276.85658979999999</v>
      </c>
      <c r="Z73" s="1">
        <f t="shared" si="48"/>
        <v>129.87202199999999</v>
      </c>
      <c r="AA73" s="1">
        <f t="shared" si="49"/>
        <v>229.36261000000002</v>
      </c>
      <c r="AB73" s="1">
        <f t="shared" si="50"/>
        <v>80.835563999999991</v>
      </c>
      <c r="AC73" s="1">
        <f t="shared" si="51"/>
        <v>79.386508754580191</v>
      </c>
      <c r="AD73" s="1">
        <f t="shared" si="52"/>
        <v>309.77766903231191</v>
      </c>
      <c r="AE73" s="1">
        <f t="shared" si="53"/>
        <v>262.28368923231193</v>
      </c>
      <c r="AF73" s="1">
        <f t="shared" si="54"/>
        <v>-4.3483239569640654E-2</v>
      </c>
      <c r="AG73" s="1">
        <f t="shared" si="55"/>
        <v>-81.340041070987667</v>
      </c>
      <c r="AH73" s="1">
        <f t="shared" si="56"/>
        <v>118.03698154415797</v>
      </c>
      <c r="AI73" s="1">
        <f t="shared" si="66"/>
        <v>62.911222422600389</v>
      </c>
      <c r="AJ73" s="1">
        <f t="shared" si="57"/>
        <v>1</v>
      </c>
      <c r="AM73" s="1">
        <f t="shared" si="58"/>
        <v>527.68802144643689</v>
      </c>
      <c r="AN73" s="1">
        <f t="shared" si="37"/>
        <v>41891.309734244664</v>
      </c>
      <c r="AO73" s="1">
        <f t="shared" si="59"/>
        <v>16714.05413263839</v>
      </c>
      <c r="AP73" s="1">
        <f t="shared" si="60"/>
        <v>32419.837691249155</v>
      </c>
      <c r="AQ73" s="1">
        <f t="shared" si="61"/>
        <v>49133.891823887549</v>
      </c>
      <c r="AR73" s="1">
        <f t="shared" si="62"/>
        <v>7242.582089642885</v>
      </c>
      <c r="AT73" s="1">
        <f t="shared" si="63"/>
        <v>666.36782534553402</v>
      </c>
      <c r="AU73" s="1">
        <f t="shared" si="64"/>
        <v>52900.6152005638</v>
      </c>
      <c r="AV73" s="1">
        <f t="shared" si="65"/>
        <v>-3766.7233766762511</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278.1141796</v>
      </c>
      <c r="Z74" s="1">
        <f t="shared" si="48"/>
        <v>124.4514848</v>
      </c>
      <c r="AA74" s="1">
        <f t="shared" si="49"/>
        <v>229.77127600000003</v>
      </c>
      <c r="AB74" s="1">
        <f t="shared" si="50"/>
        <v>76.25184800000001</v>
      </c>
      <c r="AC74" s="1">
        <f t="shared" si="51"/>
        <v>78.82004007186859</v>
      </c>
      <c r="AD74" s="1">
        <f t="shared" si="52"/>
        <v>311.27757743048738</v>
      </c>
      <c r="AE74" s="1">
        <f t="shared" si="53"/>
        <v>262.93467383048738</v>
      </c>
      <c r="AF74" s="1">
        <f t="shared" si="54"/>
        <v>-5.1586246819961774E-2</v>
      </c>
      <c r="AG74" s="1">
        <f t="shared" si="55"/>
        <v>-81.184769238120253</v>
      </c>
      <c r="AH74" s="1">
        <f t="shared" si="56"/>
        <v>118.00617299786646</v>
      </c>
      <c r="AI74" s="1">
        <f t="shared" si="66"/>
        <v>62.502372795447926</v>
      </c>
      <c r="AJ74" s="1">
        <f t="shared" si="57"/>
        <v>1</v>
      </c>
      <c r="AM74" s="1">
        <f t="shared" si="58"/>
        <v>533.34011803586714</v>
      </c>
      <c r="AN74" s="1">
        <f t="shared" si="37"/>
        <v>42037.88947552217</v>
      </c>
      <c r="AO74" s="1">
        <f t="shared" si="59"/>
        <v>16794.98169026195</v>
      </c>
      <c r="AP74" s="1">
        <f t="shared" si="60"/>
        <v>32500.30329349123</v>
      </c>
      <c r="AQ74" s="1">
        <f t="shared" si="61"/>
        <v>49295.284983753183</v>
      </c>
      <c r="AR74" s="1">
        <f>AQ74-AN74</f>
        <v>7257.3955082310131</v>
      </c>
      <c r="AT74" s="1">
        <f t="shared" si="63"/>
        <v>673.58618559539832</v>
      </c>
      <c r="AU74" s="1">
        <f t="shared" si="64"/>
        <v>53092.090140486405</v>
      </c>
      <c r="AV74" s="1">
        <f t="shared" si="65"/>
        <v>-3796.8051567332222</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279.26775839999999</v>
      </c>
      <c r="Z75" s="1">
        <f t="shared" si="48"/>
        <v>119.010188</v>
      </c>
      <c r="AA75" s="1">
        <f t="shared" si="49"/>
        <v>230.09172000000004</v>
      </c>
      <c r="AB75" s="1">
        <f t="shared" si="50"/>
        <v>71.661512000000002</v>
      </c>
      <c r="AC75" s="1">
        <f t="shared" si="51"/>
        <v>78.313372742531769</v>
      </c>
      <c r="AD75" s="1">
        <f t="shared" si="52"/>
        <v>312.67693933437897</v>
      </c>
      <c r="AE75" s="1">
        <f>AA75-Q75</f>
        <v>263.50090093437905</v>
      </c>
      <c r="AF75" s="1">
        <f t="shared" si="54"/>
        <v>-5.9837016306733763E-2</v>
      </c>
      <c r="AG75" s="1">
        <f t="shared" si="55"/>
        <v>-81.061182071001966</v>
      </c>
      <c r="AH75" s="1">
        <f t="shared" si="56"/>
        <v>117.92507599162714</v>
      </c>
      <c r="AI75" s="1">
        <f t="shared" si="66"/>
        <v>62.147173209937726</v>
      </c>
      <c r="AJ75" s="1">
        <f t="shared" si="57"/>
        <v>1</v>
      </c>
      <c r="AM75" s="1">
        <f t="shared" si="58"/>
        <v>538.94563494072747</v>
      </c>
      <c r="AN75" s="1">
        <f t="shared" si="37"/>
        <v>42206.650397073645</v>
      </c>
      <c r="AO75" s="1">
        <f t="shared" si="59"/>
        <v>16870.48426178642</v>
      </c>
      <c r="AP75" s="1">
        <f t="shared" si="60"/>
        <v>32570.292360894862</v>
      </c>
      <c r="AQ75" s="1">
        <f t="shared" si="61"/>
        <v>49440.776622681282</v>
      </c>
      <c r="AR75" s="1">
        <f t="shared" ref="AR75:AR89" si="69">AQ75-AN75</f>
        <v>7234.126225607637</v>
      </c>
      <c r="AT75" s="1">
        <f t="shared" si="63"/>
        <v>680.74505837221079</v>
      </c>
      <c r="AU75" s="1">
        <f t="shared" si="64"/>
        <v>53311.441498939494</v>
      </c>
      <c r="AV75" s="1">
        <f t="shared" si="65"/>
        <v>-3870.6648762582117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280.32430359999995</v>
      </c>
      <c r="Z76" s="1">
        <f t="shared" si="48"/>
        <v>113.5418542</v>
      </c>
      <c r="AA76" s="1">
        <f t="shared" si="49"/>
        <v>230.32908400000002</v>
      </c>
      <c r="AB76" s="1">
        <f t="shared" si="50"/>
        <v>67.058878000000007</v>
      </c>
      <c r="AC76" s="1">
        <f t="shared" si="51"/>
        <v>77.786959780183153</v>
      </c>
      <c r="AD76" s="1">
        <f t="shared" si="52"/>
        <v>313.92858222872678</v>
      </c>
      <c r="AE76" s="1">
        <f t="shared" ref="AE76:AE89" si="70">AA76-Q76</f>
        <v>263.93336262872685</v>
      </c>
      <c r="AF76" s="1">
        <f t="shared" si="54"/>
        <v>-6.7411235772189784E-2</v>
      </c>
      <c r="AG76" s="1">
        <f t="shared" si="55"/>
        <v>-80.867280539070592</v>
      </c>
      <c r="AH76" s="1">
        <f t="shared" si="56"/>
        <v>117.87326269434573</v>
      </c>
      <c r="AI76" s="1">
        <f t="shared" si="66"/>
        <v>61.782034300164277</v>
      </c>
      <c r="AJ76" s="1">
        <f t="shared" si="57"/>
        <v>1</v>
      </c>
      <c r="AM76" s="1">
        <f t="shared" si="58"/>
        <v>544.51906724118021</v>
      </c>
      <c r="AN76" s="1">
        <f t="shared" si="37"/>
        <v>42356.48278303253</v>
      </c>
      <c r="AO76" s="1">
        <f t="shared" si="59"/>
        <v>16938.016654150953</v>
      </c>
      <c r="AP76" s="1">
        <f t="shared" si="60"/>
        <v>32623.747221086418</v>
      </c>
      <c r="AQ76" s="1">
        <f t="shared" si="61"/>
        <v>49561.763875237375</v>
      </c>
      <c r="AR76" s="1">
        <f t="shared" si="69"/>
        <v>7205.2810922048448</v>
      </c>
      <c r="AT76" s="1">
        <f t="shared" si="63"/>
        <v>687.86295551645469</v>
      </c>
      <c r="AU76" s="1">
        <f t="shared" si="64"/>
        <v>53506.768055036373</v>
      </c>
      <c r="AV76" s="1">
        <f t="shared" si="65"/>
        <v>-3945.0041797989979</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281.27783779999999</v>
      </c>
      <c r="Z77" s="1">
        <f t="shared" si="48"/>
        <v>108.05376079999999</v>
      </c>
      <c r="AA77" s="1">
        <f t="shared" si="49"/>
        <v>230.47922600000004</v>
      </c>
      <c r="AB77" s="1">
        <f t="shared" si="50"/>
        <v>62.450624000000005</v>
      </c>
      <c r="AC77" s="1">
        <f t="shared" si="51"/>
        <v>77.159349766836755</v>
      </c>
      <c r="AD77" s="1">
        <f t="shared" si="52"/>
        <v>315.14098364818545</v>
      </c>
      <c r="AE77" s="1">
        <f t="shared" si="70"/>
        <v>264.34237184818551</v>
      </c>
      <c r="AF77" s="1">
        <f t="shared" si="54"/>
        <v>-7.4847238368237909E-2</v>
      </c>
      <c r="AG77" s="1">
        <f t="shared" si="55"/>
        <v>-80.668354870993767</v>
      </c>
      <c r="AH77" s="1">
        <f t="shared" si="56"/>
        <v>117.80066666915548</v>
      </c>
      <c r="AI77" s="1">
        <f t="shared" si="66"/>
        <v>61.341973107915877</v>
      </c>
      <c r="AJ77" s="1">
        <f t="shared" si="57"/>
        <v>1</v>
      </c>
      <c r="AM77" s="1">
        <f t="shared" si="58"/>
        <v>550.05221192717499</v>
      </c>
      <c r="AN77" s="1">
        <f t="shared" si="37"/>
        <v>42441.671010111109</v>
      </c>
      <c r="AO77" s="1">
        <f t="shared" si="59"/>
        <v>17003.431772737847</v>
      </c>
      <c r="AP77" s="1">
        <f t="shared" si="60"/>
        <v>32674.303214666823</v>
      </c>
      <c r="AQ77" s="1">
        <f t="shared" si="61"/>
        <v>49677.73498740467</v>
      </c>
      <c r="AR77" s="1">
        <f t="shared" si="69"/>
        <v>7236.063977293561</v>
      </c>
      <c r="AT77" s="1">
        <f t="shared" si="63"/>
        <v>694.92940086574743</v>
      </c>
      <c r="AU77" s="1">
        <f t="shared" si="64"/>
        <v>53620.300704658512</v>
      </c>
      <c r="AV77" s="1">
        <f t="shared" si="65"/>
        <v>-3942.5657172538413</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282.13298839999999</v>
      </c>
      <c r="Z78" s="1">
        <f t="shared" si="48"/>
        <v>102.5452578</v>
      </c>
      <c r="AA78" s="1">
        <f t="shared" si="49"/>
        <v>230.545556</v>
      </c>
      <c r="AB78" s="1">
        <f t="shared" si="50"/>
        <v>57.835482000000006</v>
      </c>
      <c r="AC78" s="1">
        <f t="shared" si="51"/>
        <v>76.586902568771578</v>
      </c>
      <c r="AD78" s="1">
        <f t="shared" si="52"/>
        <v>316.14463003168481</v>
      </c>
      <c r="AE78" s="1">
        <f t="shared" si="70"/>
        <v>264.55719763168486</v>
      </c>
      <c r="AF78" s="1">
        <f t="shared" si="54"/>
        <v>-8.1505837002236584E-2</v>
      </c>
      <c r="AG78" s="1">
        <f t="shared" si="55"/>
        <v>-80.386583910160127</v>
      </c>
      <c r="AH78" s="1">
        <f t="shared" si="56"/>
        <v>117.76991437565651</v>
      </c>
      <c r="AI78" s="1">
        <f t="shared" si="66"/>
        <v>60.950130219275138</v>
      </c>
      <c r="AJ78" s="1">
        <f t="shared" si="57"/>
        <v>1</v>
      </c>
      <c r="AM78" s="1">
        <f t="shared" si="58"/>
        <v>555.5422945653022</v>
      </c>
      <c r="AN78" s="1">
        <f t="shared" si="37"/>
        <v>42547.263586704597</v>
      </c>
      <c r="AO78" s="1">
        <f t="shared" si="59"/>
        <v>17057.583513359557</v>
      </c>
      <c r="AP78" s="1">
        <f t="shared" si="60"/>
        <v>32700.856970462046</v>
      </c>
      <c r="AQ78" s="1">
        <f t="shared" si="61"/>
        <v>49758.4404838216</v>
      </c>
      <c r="AR78" s="1">
        <f t="shared" si="69"/>
        <v>7211.1768971170022</v>
      </c>
      <c r="AT78" s="1">
        <f t="shared" si="63"/>
        <v>701.94085115795178</v>
      </c>
      <c r="AU78" s="1">
        <f t="shared" si="64"/>
        <v>53759.475576674646</v>
      </c>
      <c r="AV78" s="1">
        <f t="shared" si="65"/>
        <v>-4001.0350928530461</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282.87850059999994</v>
      </c>
      <c r="Z79" s="1">
        <f t="shared" si="48"/>
        <v>97.017645199999976</v>
      </c>
      <c r="AA79" s="1">
        <f t="shared" si="49"/>
        <v>230.51925399999996</v>
      </c>
      <c r="AB79" s="1">
        <f t="shared" si="50"/>
        <v>53.215987999999989</v>
      </c>
      <c r="AC79" s="1">
        <f t="shared" si="51"/>
        <v>75.963590982930512</v>
      </c>
      <c r="AD79" s="1">
        <f t="shared" si="52"/>
        <v>317.10355758901011</v>
      </c>
      <c r="AE79" s="1">
        <f t="shared" si="70"/>
        <v>264.74431098901016</v>
      </c>
      <c r="AF79" s="1">
        <f t="shared" si="54"/>
        <v>-8.8300906155795639E-2</v>
      </c>
      <c r="AG79" s="1">
        <f t="shared" si="55"/>
        <v>-80.13187338286896</v>
      </c>
      <c r="AH79" s="1">
        <f t="shared" si="56"/>
        <v>117.69330808404638</v>
      </c>
      <c r="AI79" s="1">
        <f t="shared" si="66"/>
        <v>60.52298211095107</v>
      </c>
      <c r="AJ79" s="1">
        <f t="shared" si="57"/>
        <v>1</v>
      </c>
      <c r="AM79" s="1">
        <f t="shared" si="58"/>
        <v>560.98939646090969</v>
      </c>
      <c r="AN79" s="1">
        <f t="shared" si="37"/>
        <v>42614.769058517588</v>
      </c>
      <c r="AO79" s="1">
        <f t="shared" si="59"/>
        <v>17109.32244971504</v>
      </c>
      <c r="AP79" s="1">
        <f t="shared" si="60"/>
        <v>32723.985304107595</v>
      </c>
      <c r="AQ79" s="1">
        <f t="shared" si="61"/>
        <v>49833.307753822635</v>
      </c>
      <c r="AR79" s="1">
        <f t="shared" si="69"/>
        <v>7218.5386953050474</v>
      </c>
      <c r="AT79" s="1">
        <f t="shared" si="63"/>
        <v>708.89741022910096</v>
      </c>
      <c r="AU79" s="1">
        <f t="shared" si="64"/>
        <v>53850.392919502126</v>
      </c>
      <c r="AV79" s="1">
        <f t="shared" si="65"/>
        <v>-4017.0851656794912</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283.52627919999998</v>
      </c>
      <c r="Z80" s="1">
        <f t="shared" si="48"/>
        <v>91.477250399999988</v>
      </c>
      <c r="AA80" s="1">
        <f t="shared" si="49"/>
        <v>230.41040800000002</v>
      </c>
      <c r="AB80" s="1">
        <f t="shared" si="50"/>
        <v>48.596015999999999</v>
      </c>
      <c r="AC80" s="1">
        <f t="shared" si="51"/>
        <v>75.275746867581702</v>
      </c>
      <c r="AD80" s="1">
        <f t="shared" si="52"/>
        <v>317.97268423803888</v>
      </c>
      <c r="AE80" s="1">
        <f t="shared" si="70"/>
        <v>264.85681303803892</v>
      </c>
      <c r="AF80" s="1">
        <f t="shared" si="54"/>
        <v>-9.4706234579371301E-2</v>
      </c>
      <c r="AG80" s="1">
        <f t="shared" si="55"/>
        <v>-79.84156413226728</v>
      </c>
      <c r="AH80" s="1">
        <f t="shared" si="56"/>
        <v>117.62503957498839</v>
      </c>
      <c r="AI80" s="1">
        <f t="shared" si="66"/>
        <v>60.047627740668737</v>
      </c>
      <c r="AJ80" s="1">
        <f t="shared" si="57"/>
        <v>1</v>
      </c>
      <c r="AM80" s="1">
        <f t="shared" si="58"/>
        <v>566.39149589344061</v>
      </c>
      <c r="AN80" s="1">
        <f t="shared" si="37"/>
        <v>42635.542872825579</v>
      </c>
      <c r="AO80" s="1">
        <f t="shared" si="59"/>
        <v>17156.216178063391</v>
      </c>
      <c r="AP80" s="1">
        <f t="shared" si="60"/>
        <v>32737.891232379847</v>
      </c>
      <c r="AQ80" s="1">
        <f t="shared" si="61"/>
        <v>49894.107410443234</v>
      </c>
      <c r="AR80" s="1">
        <f t="shared" si="69"/>
        <v>7258.5645376176544</v>
      </c>
      <c r="AT80" s="1">
        <f t="shared" si="63"/>
        <v>715.79649611565799</v>
      </c>
      <c r="AU80" s="1">
        <f t="shared" si="64"/>
        <v>53882.115850304202</v>
      </c>
      <c r="AV80" s="1">
        <f t="shared" si="65"/>
        <v>-3988.0084398609688</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284.07532419999995</v>
      </c>
      <c r="Z81" s="1">
        <f t="shared" si="48"/>
        <v>85.924073399999997</v>
      </c>
      <c r="AA81" s="1">
        <f t="shared" si="49"/>
        <v>230.21801800000003</v>
      </c>
      <c r="AB81" s="1">
        <f t="shared" si="50"/>
        <v>43.975566000000015</v>
      </c>
      <c r="AC81" s="1">
        <f t="shared" si="51"/>
        <v>74.575163335966948</v>
      </c>
      <c r="AD81" s="1">
        <f>Y81-Q81</f>
        <v>318.68251463624154</v>
      </c>
      <c r="AE81" s="1">
        <f t="shared" si="70"/>
        <v>264.82520843624161</v>
      </c>
      <c r="AF81" s="1">
        <f t="shared" si="54"/>
        <v>-0.10043920773676893</v>
      </c>
      <c r="AG81" s="1">
        <f t="shared" si="55"/>
        <v>-79.479068844117819</v>
      </c>
      <c r="AH81" s="1">
        <f t="shared" si="56"/>
        <v>117.59346148401963</v>
      </c>
      <c r="AI81" s="1">
        <f t="shared" si="66"/>
        <v>59.564834548036146</v>
      </c>
      <c r="AJ81" s="1">
        <f t="shared" si="57"/>
        <v>1</v>
      </c>
      <c r="AM81" s="1">
        <f t="shared" si="58"/>
        <v>571.74568087223088</v>
      </c>
      <c r="AN81" s="1">
        <f t="shared" si="37"/>
        <v>42638.027537680253</v>
      </c>
      <c r="AO81" s="1">
        <f t="shared" si="59"/>
        <v>17194.515077198415</v>
      </c>
      <c r="AP81" s="1">
        <f t="shared" si="60"/>
        <v>32733.984713970087</v>
      </c>
      <c r="AQ81" s="1">
        <f t="shared" si="61"/>
        <v>49928.499791168506</v>
      </c>
      <c r="AR81" s="1">
        <f t="shared" si="69"/>
        <v>7290.472253488253</v>
      </c>
      <c r="AT81" s="1">
        <f t="shared" si="63"/>
        <v>722.63438987946859</v>
      </c>
      <c r="AU81" s="1">
        <f t="shared" si="64"/>
        <v>53890.577657448193</v>
      </c>
      <c r="AV81" s="1">
        <f t="shared" si="65"/>
        <v>-3962.0778662796874</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284.50775340000001</v>
      </c>
      <c r="Z82" s="1">
        <f t="shared" si="48"/>
        <v>80.358064200000015</v>
      </c>
      <c r="AA82" s="1">
        <f t="shared" si="49"/>
        <v>229.92785400000002</v>
      </c>
      <c r="AB82" s="1">
        <f t="shared" si="50"/>
        <v>39.356442000000015</v>
      </c>
      <c r="AC82" s="1">
        <f t="shared" si="51"/>
        <v>73.891393705785802</v>
      </c>
      <c r="AD82" s="1">
        <f t="shared" ref="AD82:AD89" si="71">Y82-Q82</f>
        <v>319.28899617305638</v>
      </c>
      <c r="AE82" s="1">
        <f t="shared" si="70"/>
        <v>264.70909677305639</v>
      </c>
      <c r="AF82" s="1">
        <f t="shared" si="54"/>
        <v>-0.10622765445316866</v>
      </c>
      <c r="AG82" s="1">
        <f t="shared" si="55"/>
        <v>-79.133852436515468</v>
      </c>
      <c r="AH82" s="1">
        <f t="shared" si="56"/>
        <v>117.52381796537081</v>
      </c>
      <c r="AI82" s="1">
        <f t="shared" si="66"/>
        <v>59.099780708766374</v>
      </c>
      <c r="AJ82" s="1">
        <f t="shared" si="57"/>
        <v>1</v>
      </c>
      <c r="AM82" s="1">
        <f t="shared" si="58"/>
        <v>577.04389053748412</v>
      </c>
      <c r="AN82" s="1">
        <f t="shared" si="37"/>
        <v>42638.577301223602</v>
      </c>
      <c r="AO82" s="1">
        <f t="shared" si="59"/>
        <v>17227.237788517257</v>
      </c>
      <c r="AP82" s="1">
        <f t="shared" si="60"/>
        <v>32719.632615730414</v>
      </c>
      <c r="AQ82" s="1">
        <f t="shared" si="61"/>
        <v>49946.870404247675</v>
      </c>
      <c r="AR82" s="1">
        <f t="shared" si="69"/>
        <v>7308.2931030240725</v>
      </c>
      <c r="AT82" s="1">
        <f t="shared" si="63"/>
        <v>729.40079689994127</v>
      </c>
      <c r="AU82" s="1">
        <f t="shared" si="64"/>
        <v>53896.441453047468</v>
      </c>
      <c r="AV82" s="1">
        <f t="shared" si="65"/>
        <v>-3949.5710487997931</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284.84209899999996</v>
      </c>
      <c r="Z83" s="1">
        <f t="shared" si="48"/>
        <v>74.786900199999991</v>
      </c>
      <c r="AA83" s="1">
        <f t="shared" si="49"/>
        <v>229.55541399999998</v>
      </c>
      <c r="AB83" s="1">
        <f t="shared" si="50"/>
        <v>34.743249999999996</v>
      </c>
      <c r="AC83" s="1">
        <f t="shared" si="51"/>
        <v>73.219806553273244</v>
      </c>
      <c r="AD83" s="1">
        <f t="shared" si="71"/>
        <v>319.7539313307052</v>
      </c>
      <c r="AE83" s="1">
        <f t="shared" si="70"/>
        <v>264.46724633070522</v>
      </c>
      <c r="AF83" s="1">
        <f t="shared" si="54"/>
        <v>-0.11161161858626444</v>
      </c>
      <c r="AG83" s="1">
        <f t="shared" si="55"/>
        <v>-78.749645553232654</v>
      </c>
      <c r="AH83" s="1">
        <f t="shared" si="56"/>
        <v>117.46788470622019</v>
      </c>
      <c r="AI83" s="1">
        <f t="shared" si="66"/>
        <v>58.646280389855534</v>
      </c>
      <c r="AJ83" s="1">
        <f t="shared" si="57"/>
        <v>1</v>
      </c>
      <c r="AM83" s="1">
        <f t="shared" si="58"/>
        <v>582.29230775514156</v>
      </c>
      <c r="AN83" s="1">
        <f t="shared" si="37"/>
        <v>42635.330131290517</v>
      </c>
      <c r="AO83" s="1">
        <f t="shared" si="59"/>
        <v>17252.323364948199</v>
      </c>
      <c r="AP83" s="1">
        <f t="shared" si="60"/>
        <v>32689.738449953154</v>
      </c>
      <c r="AQ83" s="1">
        <f t="shared" si="61"/>
        <v>49942.061814901354</v>
      </c>
      <c r="AR83" s="1">
        <f t="shared" si="69"/>
        <v>7306.7316836108366</v>
      </c>
      <c r="AT83" s="1">
        <f t="shared" si="63"/>
        <v>736.10361338922212</v>
      </c>
      <c r="AU83" s="1">
        <f t="shared" si="64"/>
        <v>53897.364175524279</v>
      </c>
      <c r="AV83" s="1">
        <f t="shared" si="65"/>
        <v>-3955.3023606229253</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285.07143359999998</v>
      </c>
      <c r="Z84" s="1">
        <f t="shared" si="48"/>
        <v>69.197976600000004</v>
      </c>
      <c r="AA84" s="1">
        <f t="shared" si="49"/>
        <v>229.09375199999999</v>
      </c>
      <c r="AB84" s="1">
        <f t="shared" si="50"/>
        <v>30.126438000000004</v>
      </c>
      <c r="AC84" s="1">
        <f t="shared" si="51"/>
        <v>72.376169904630956</v>
      </c>
      <c r="AD84" s="1">
        <f t="shared" si="71"/>
        <v>320.16430123072519</v>
      </c>
      <c r="AE84" s="1">
        <f t="shared" si="70"/>
        <v>264.1866196307252</v>
      </c>
      <c r="AF84" s="1">
        <f t="shared" si="54"/>
        <v>-0.11649902729391544</v>
      </c>
      <c r="AG84" s="1">
        <f t="shared" si="55"/>
        <v>-78.309252249752376</v>
      </c>
      <c r="AH84" s="1">
        <f t="shared" si="56"/>
        <v>117.43451305565073</v>
      </c>
      <c r="AI84" s="1">
        <f t="shared" si="66"/>
        <v>58.057334338775121</v>
      </c>
      <c r="AJ84" s="1">
        <f t="shared" si="57"/>
        <v>1</v>
      </c>
      <c r="AM84" s="1">
        <f t="shared" si="58"/>
        <v>587.50154002996112</v>
      </c>
      <c r="AN84" s="1">
        <f t="shared" si="37"/>
        <v>42521.111280440811</v>
      </c>
      <c r="AO84" s="1">
        <f t="shared" si="59"/>
        <v>17274.46487290378</v>
      </c>
      <c r="AP84" s="1">
        <f t="shared" si="60"/>
        <v>32655.051306075427</v>
      </c>
      <c r="AQ84" s="1">
        <f t="shared" si="61"/>
        <v>49929.516178979204</v>
      </c>
      <c r="AR84" s="1">
        <f t="shared" si="69"/>
        <v>7408.4048985383924</v>
      </c>
      <c r="AT84" s="1">
        <f t="shared" si="63"/>
        <v>742.75638631868446</v>
      </c>
      <c r="AU84" s="1">
        <f t="shared" si="64"/>
        <v>53757.862413950817</v>
      </c>
      <c r="AV84" s="1">
        <f t="shared" si="65"/>
        <v>-3828.3462349716137</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285.19470719999998</v>
      </c>
      <c r="Z85" s="1">
        <f t="shared" si="48"/>
        <v>63.610175600000019</v>
      </c>
      <c r="AA85" s="1">
        <f t="shared" si="49"/>
        <v>228.54367200000002</v>
      </c>
      <c r="AB85" s="1">
        <f t="shared" si="50"/>
        <v>25.521236000000016</v>
      </c>
      <c r="AC85" s="1">
        <f t="shared" si="51"/>
        <v>71.562015985051019</v>
      </c>
      <c r="AD85" s="1">
        <f t="shared" si="71"/>
        <v>320.47520298448853</v>
      </c>
      <c r="AE85" s="1">
        <f t="shared" si="70"/>
        <v>263.82416778448857</v>
      </c>
      <c r="AF85" s="1">
        <f t="shared" si="54"/>
        <v>-0.12144460571876117</v>
      </c>
      <c r="AG85" s="1">
        <f t="shared" si="55"/>
        <v>-77.891130690829357</v>
      </c>
      <c r="AH85" s="1">
        <f t="shared" si="56"/>
        <v>117.36908582697926</v>
      </c>
      <c r="AI85" s="1">
        <f t="shared" si="66"/>
        <v>57.493094582942966</v>
      </c>
      <c r="AJ85" s="1">
        <f t="shared" si="57"/>
        <v>1</v>
      </c>
      <c r="AM85" s="1">
        <f t="shared" si="58"/>
        <v>592.64430051070804</v>
      </c>
      <c r="AN85" s="1">
        <f t="shared" si="37"/>
        <v>42410.820906596666</v>
      </c>
      <c r="AO85" s="1">
        <f t="shared" si="59"/>
        <v>17291.239577028082</v>
      </c>
      <c r="AP85" s="1">
        <f t="shared" si="60"/>
        <v>32610.2500831695</v>
      </c>
      <c r="AQ85" s="1">
        <f t="shared" si="61"/>
        <v>49901.489660197578</v>
      </c>
      <c r="AR85" s="1">
        <f t="shared" si="69"/>
        <v>7490.6687536009122</v>
      </c>
      <c r="AT85" s="1">
        <f t="shared" si="63"/>
        <v>749.32426732379975</v>
      </c>
      <c r="AU85" s="1">
        <f t="shared" si="64"/>
        <v>53623.155196212399</v>
      </c>
      <c r="AV85" s="1">
        <f t="shared" si="65"/>
        <v>-3721.6655360148216</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285.21291980000001</v>
      </c>
      <c r="Z86" s="1">
        <f t="shared" si="48"/>
        <v>58.023497199999987</v>
      </c>
      <c r="AA86" s="1">
        <f>G86+$S$18*(J86-B86)+$S$20*(G86-D86)</f>
        <v>227.90617400000002</v>
      </c>
      <c r="AB86" s="1">
        <f t="shared" si="50"/>
        <v>20.927643999999987</v>
      </c>
      <c r="AC86" s="1">
        <f t="shared" si="51"/>
        <v>70.877233245888789</v>
      </c>
      <c r="AD86" s="1">
        <f t="shared" si="71"/>
        <v>320.53397563687093</v>
      </c>
      <c r="AE86" s="1">
        <f t="shared" si="70"/>
        <v>263.22722983687095</v>
      </c>
      <c r="AF86" s="1">
        <f t="shared" si="54"/>
        <v>-0.12574792192236933</v>
      </c>
      <c r="AG86" s="1">
        <f t="shared" si="55"/>
        <v>-77.400773680298357</v>
      </c>
      <c r="AH86" s="1">
        <f t="shared" si="56"/>
        <v>117.34108855091496</v>
      </c>
      <c r="AI86" s="1">
        <f t="shared" si="66"/>
        <v>57.034020889374936</v>
      </c>
      <c r="AJ86" s="1">
        <f t="shared" si="57"/>
        <v>1</v>
      </c>
      <c r="AM86" s="1">
        <f t="shared" si="58"/>
        <v>597.72425929758572</v>
      </c>
      <c r="AN86" s="1">
        <f t="shared" si="37"/>
        <v>42365.041742961097</v>
      </c>
      <c r="AO86" s="1">
        <f t="shared" si="59"/>
        <v>17294.410655487372</v>
      </c>
      <c r="AP86" s="1">
        <f t="shared" si="60"/>
        <v>32536.464971216275</v>
      </c>
      <c r="AQ86" s="1">
        <f t="shared" si="61"/>
        <v>49830.875626703652</v>
      </c>
      <c r="AR86" s="1">
        <f t="shared" si="69"/>
        <v>7465.8338837425545</v>
      </c>
      <c r="AT86" s="1">
        <f t="shared" si="63"/>
        <v>755.81194353349497</v>
      </c>
      <c r="AU86" s="1">
        <f t="shared" si="64"/>
        <v>53569.859411852049</v>
      </c>
      <c r="AV86" s="1">
        <f t="shared" si="65"/>
        <v>-3738.9837851483971</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285.11949399999997</v>
      </c>
      <c r="Z87" s="1">
        <f t="shared" si="48"/>
        <v>52.420709200000005</v>
      </c>
      <c r="AA87" s="1">
        <f t="shared" ref="AA87:AA90" si="72">G87+$S$18*(J87-B87)+$S$20*(G87-D87)</f>
        <v>227.17404400000001</v>
      </c>
      <c r="AB87" s="1">
        <f t="shared" si="50"/>
        <v>16.332700000000003</v>
      </c>
      <c r="AC87" s="1">
        <f t="shared" si="51"/>
        <v>69.886626046590052</v>
      </c>
      <c r="AD87" s="1">
        <f t="shared" si="71"/>
        <v>320.63622823480512</v>
      </c>
      <c r="AE87" s="1">
        <f t="shared" si="70"/>
        <v>262.69077823480512</v>
      </c>
      <c r="AF87" s="1">
        <f t="shared" si="54"/>
        <v>-0.12978724377973877</v>
      </c>
      <c r="AG87" s="1">
        <f t="shared" si="55"/>
        <v>-76.881188549906341</v>
      </c>
      <c r="AH87" s="1">
        <f t="shared" si="56"/>
        <v>117.31486669331264</v>
      </c>
      <c r="AI87" s="1">
        <f t="shared" si="66"/>
        <v>56.330475050276497</v>
      </c>
      <c r="AJ87" s="1">
        <f t="shared" si="57"/>
        <v>1</v>
      </c>
      <c r="AM87" s="1">
        <f t="shared" si="58"/>
        <v>602.76547095818864</v>
      </c>
      <c r="AN87" s="1">
        <f t="shared" si="37"/>
        <v>42125.245062651666</v>
      </c>
      <c r="AO87" s="1">
        <f t="shared" si="59"/>
        <v>17299.927694408911</v>
      </c>
      <c r="AP87" s="1">
        <f>$AL$5*AE87</f>
        <v>32470.156334491327</v>
      </c>
      <c r="AQ87" s="1">
        <f>AO87+AP87</f>
        <v>49770.084028900237</v>
      </c>
      <c r="AR87" s="1">
        <f t="shared" si="69"/>
        <v>7644.8389662485715</v>
      </c>
      <c r="AT87" s="1">
        <f t="shared" si="63"/>
        <v>762.25013532414812</v>
      </c>
      <c r="AU87" s="1">
        <f t="shared" si="64"/>
        <v>53271.090161361404</v>
      </c>
      <c r="AV87" s="1">
        <f t="shared" si="65"/>
        <v>-3501.006132461167</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284.92493459999997</v>
      </c>
      <c r="Z88" s="1">
        <f t="shared" si="48"/>
        <v>46.832648599999999</v>
      </c>
      <c r="AA88" s="1">
        <f t="shared" si="72"/>
        <v>226.35844200000003</v>
      </c>
      <c r="AB88" s="1">
        <f t="shared" si="50"/>
        <v>11.759917999999999</v>
      </c>
      <c r="AC88" s="1">
        <f t="shared" si="51"/>
        <v>69.008609903899483</v>
      </c>
      <c r="AD88" s="1">
        <f t="shared" si="71"/>
        <v>320.54453759762475</v>
      </c>
      <c r="AE88" s="1">
        <f t="shared" si="70"/>
        <v>261.97804499762481</v>
      </c>
      <c r="AF88" s="1">
        <f t="shared" si="54"/>
        <v>-0.13351135050411739</v>
      </c>
      <c r="AG88" s="1">
        <f t="shared" si="55"/>
        <v>-76.336352213995184</v>
      </c>
      <c r="AH88" s="1">
        <f t="shared" si="56"/>
        <v>117.29744892895945</v>
      </c>
      <c r="AI88" s="1">
        <f t="shared" si="66"/>
        <v>55.716555655565926</v>
      </c>
      <c r="AJ88" s="1">
        <f t="shared" si="57"/>
        <v>1</v>
      </c>
      <c r="AM88" s="1">
        <f t="shared" si="58"/>
        <v>607.72693645773961</v>
      </c>
      <c r="AN88" s="1">
        <f t="shared" si="37"/>
        <v>41938.391086104064</v>
      </c>
      <c r="AO88" s="1">
        <f t="shared" si="59"/>
        <v>17294.980526079846</v>
      </c>
      <c r="AP88" s="1">
        <f t="shared" ref="AP88:AP89" si="73">$AL$5*AE88</f>
        <v>32382.058229976417</v>
      </c>
      <c r="AQ88" s="1">
        <f t="shared" ref="AQ88:AQ89" si="74">AO88+AP88</f>
        <v>49677.038756056267</v>
      </c>
      <c r="AR88" s="1">
        <f t="shared" si="69"/>
        <v>7738.6476699522027</v>
      </c>
      <c r="AT88" s="1">
        <f t="shared" si="63"/>
        <v>768.58648233739711</v>
      </c>
      <c r="AU88" s="1">
        <f t="shared" si="64"/>
        <v>53039.084737031764</v>
      </c>
      <c r="AV88" s="1">
        <f t="shared" si="65"/>
        <v>-3362.0459809754975</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284.61703679999999</v>
      </c>
      <c r="Z89" s="1">
        <f t="shared" si="48"/>
        <v>41.24073319999998</v>
      </c>
      <c r="AA89" s="1">
        <f t="shared" si="72"/>
        <v>225.44774400000006</v>
      </c>
      <c r="AB89" s="1">
        <f t="shared" si="50"/>
        <v>7.1956039999999799</v>
      </c>
      <c r="AC89" s="1">
        <f>AJ89*((AG89-Q89)^2+(AH89-R89)^2)^0.5</f>
        <v>68.137867218126885</v>
      </c>
      <c r="AD89" s="1">
        <f t="shared" si="71"/>
        <v>320.29184777500052</v>
      </c>
      <c r="AE89" s="1">
        <f t="shared" si="70"/>
        <v>261.12255497500053</v>
      </c>
      <c r="AF89" s="1">
        <f t="shared" si="54"/>
        <v>-0.13683580915994725</v>
      </c>
      <c r="AG89" s="1">
        <f t="shared" si="55"/>
        <v>-75.746759197643868</v>
      </c>
      <c r="AH89" s="1">
        <f t="shared" si="56"/>
        <v>117.29558132904194</v>
      </c>
      <c r="AI89" s="1">
        <f t="shared" si="66"/>
        <v>55.109054743089906</v>
      </c>
      <c r="AJ89" s="1">
        <f t="shared" si="57"/>
        <v>1</v>
      </c>
      <c r="AM89" s="1">
        <f t="shared" si="58"/>
        <v>612.6278587775065</v>
      </c>
      <c r="AN89" s="1">
        <f t="shared" si="37"/>
        <v>41743.155695507128</v>
      </c>
      <c r="AO89" s="1">
        <f t="shared" si="59"/>
        <v>17281.346646700156</v>
      </c>
      <c r="AP89" s="1">
        <f t="shared" si="73"/>
        <v>32276.314530239921</v>
      </c>
      <c r="AQ89" s="1">
        <f t="shared" si="74"/>
        <v>49557.661176940077</v>
      </c>
      <c r="AR89" s="1">
        <f t="shared" si="69"/>
        <v>7814.5054814329487</v>
      </c>
      <c r="AT89" s="1">
        <f t="shared" si="63"/>
        <v>774.84550893061464</v>
      </c>
      <c r="AU89" s="1">
        <f t="shared" si="64"/>
        <v>52796.32040207617</v>
      </c>
      <c r="AV89" s="1">
        <f t="shared" si="65"/>
        <v>-3238.6592251360926</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284.20207800000003</v>
      </c>
      <c r="Z90" s="1">
        <f t="shared" si="48"/>
        <v>35.652940400000006</v>
      </c>
      <c r="AA90" s="1">
        <f t="shared" si="72"/>
        <v>224.44762799999998</v>
      </c>
      <c r="AB90" s="1">
        <f t="shared" si="50"/>
        <v>2.6459000000000055</v>
      </c>
    </row>
  </sheetData>
  <pageMargins left="0.7" right="0.7" top="0.78740157499999996" bottom="0.78740157499999996"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40AF-FFF2-4ECB-B132-DB92B85C69D9}">
  <dimension ref="A1:AV90"/>
  <sheetViews>
    <sheetView topLeftCell="AA1" workbookViewId="0">
      <selection activeCell="AM24" sqref="AM24"/>
    </sheetView>
  </sheetViews>
  <sheetFormatPr baseColWidth="10" defaultColWidth="11.42578125" defaultRowHeight="13.5" x14ac:dyDescent="0.25"/>
  <cols>
    <col min="1" max="1" width="11.42578125" style="1"/>
    <col min="2" max="2" width="11.42578125" style="3"/>
    <col min="3" max="3" width="11.42578125" style="1"/>
    <col min="4" max="4" width="11.42578125" style="3"/>
    <col min="5" max="6" width="11.42578125" style="1"/>
    <col min="7" max="7" width="11.42578125" style="3"/>
    <col min="8" max="9" width="11.42578125" style="1"/>
    <col min="10" max="10" width="11.42578125" style="3"/>
    <col min="11" max="11" width="11.42578125" style="2"/>
    <col min="12" max="12" width="10.5703125" style="1" customWidth="1"/>
    <col min="13" max="36" width="11.42578125" style="1"/>
    <col min="37" max="37" width="21.7109375" style="1" bestFit="1" customWidth="1"/>
    <col min="38" max="38" width="12.5703125" style="1" bestFit="1" customWidth="1"/>
    <col min="39" max="39" width="17.140625" style="1" bestFit="1" customWidth="1"/>
    <col min="40" max="40" width="20.140625" style="1" bestFit="1" customWidth="1"/>
    <col min="41" max="42" width="11.42578125" style="1"/>
    <col min="43" max="43" width="13.85546875" style="1" bestFit="1" customWidth="1"/>
    <col min="44" max="44" width="22.140625" style="1" bestFit="1" customWidth="1"/>
    <col min="45" max="45" width="11.42578125" style="1"/>
    <col min="46" max="46" width="17.140625" style="1" bestFit="1" customWidth="1"/>
    <col min="47" max="47" width="20.140625" style="1" bestFit="1" customWidth="1"/>
    <col min="48" max="48" width="22.140625" style="1" bestFit="1" customWidth="1"/>
    <col min="49" max="16384" width="11.42578125" style="1"/>
  </cols>
  <sheetData>
    <row r="1" spans="1:48" x14ac:dyDescent="0.25">
      <c r="A1" s="1" t="s">
        <v>0</v>
      </c>
      <c r="B1" s="3" t="s">
        <v>1</v>
      </c>
      <c r="D1" s="3" t="s">
        <v>2</v>
      </c>
      <c r="E1" s="1" t="s">
        <v>3</v>
      </c>
      <c r="G1" s="3" t="s">
        <v>0</v>
      </c>
      <c r="H1" s="1" t="s">
        <v>4</v>
      </c>
      <c r="J1" s="3" t="s">
        <v>5</v>
      </c>
      <c r="L1" s="1" t="s">
        <v>6</v>
      </c>
      <c r="M1" s="1" t="s">
        <v>7</v>
      </c>
      <c r="N1" s="1" t="s">
        <v>8</v>
      </c>
      <c r="O1" s="1" t="s">
        <v>9</v>
      </c>
      <c r="P1" s="1" t="s">
        <v>10</v>
      </c>
      <c r="Q1" s="1" t="s">
        <v>11</v>
      </c>
      <c r="R1" s="1" t="s">
        <v>12</v>
      </c>
      <c r="T1" s="1" t="s">
        <v>15</v>
      </c>
      <c r="U1" s="1" t="s">
        <v>16</v>
      </c>
      <c r="V1" s="1" t="s">
        <v>17</v>
      </c>
      <c r="W1" s="1" t="s">
        <v>18</v>
      </c>
      <c r="X1" s="1" t="s">
        <v>19</v>
      </c>
      <c r="Y1" s="1" t="s">
        <v>20</v>
      </c>
      <c r="Z1" s="1" t="s">
        <v>21</v>
      </c>
      <c r="AA1" s="1" t="s">
        <v>40</v>
      </c>
      <c r="AB1" s="1" t="s">
        <v>41</v>
      </c>
      <c r="AC1" s="1" t="s">
        <v>24</v>
      </c>
      <c r="AD1" s="1" t="s">
        <v>25</v>
      </c>
      <c r="AE1" s="1" t="s">
        <v>39</v>
      </c>
      <c r="AF1" s="1" t="s">
        <v>26</v>
      </c>
      <c r="AG1" s="1" t="s">
        <v>27</v>
      </c>
      <c r="AH1" s="1" t="s">
        <v>28</v>
      </c>
      <c r="AI1" s="1" t="s">
        <v>29</v>
      </c>
      <c r="AK1" s="1" t="s">
        <v>30</v>
      </c>
      <c r="AL1" s="1" t="s">
        <v>31</v>
      </c>
      <c r="AM1" s="1" t="s">
        <v>159</v>
      </c>
      <c r="AN1" s="1" t="s">
        <v>160</v>
      </c>
      <c r="AO1" s="1" t="s">
        <v>31</v>
      </c>
      <c r="AP1" s="1" t="s">
        <v>32</v>
      </c>
      <c r="AQ1" s="1" t="s">
        <v>42</v>
      </c>
      <c r="AR1" s="1" t="s">
        <v>161</v>
      </c>
      <c r="AT1" s="1" t="s">
        <v>162</v>
      </c>
      <c r="AU1" s="1" t="s">
        <v>163</v>
      </c>
      <c r="AV1" s="1" t="s">
        <v>164</v>
      </c>
    </row>
    <row r="2" spans="1:48" x14ac:dyDescent="0.25">
      <c r="A2" s="1">
        <v>0</v>
      </c>
      <c r="B2" s="3">
        <v>0</v>
      </c>
      <c r="D2" s="3">
        <v>0</v>
      </c>
      <c r="E2" s="1">
        <v>0</v>
      </c>
      <c r="G2" s="3">
        <f>A2</f>
        <v>0</v>
      </c>
      <c r="H2" s="1">
        <f>E2</f>
        <v>0</v>
      </c>
      <c r="J2" s="3">
        <f>H2+50</f>
        <v>50</v>
      </c>
      <c r="L2" s="1">
        <f>((G2-D2)^2+(B2-J2)^2)^0.5</f>
        <v>50</v>
      </c>
      <c r="M2" s="1">
        <f>(G2-G3)/(B3-B2)</f>
        <v>-1.5084175084175084</v>
      </c>
      <c r="N2" s="1">
        <f>(B2+B3)*(B3-B2)/(B3-B2)+(G3-G2)*(G3+G2)/(B3-B2)</f>
        <v>1.9455420875420879</v>
      </c>
      <c r="O2" s="1">
        <f>(D2-D3)/(J3-J2)</f>
        <v>-3.0187713310580278</v>
      </c>
      <c r="P2" s="1">
        <f>(J2+J3)*(J3-J2)/(J3-J2)+(D3-D2)*(D3+D2)/(J3-J2)</f>
        <v>105.92620648464165</v>
      </c>
      <c r="Q2" s="1">
        <f>0.5*(P2-N2)/(M2-O2)</f>
        <v>34.422617680177879</v>
      </c>
      <c r="R2" s="1">
        <f>0.5*(M2*P2-N2*O2)/(M2-O2)</f>
        <v>-50.950908150571344</v>
      </c>
      <c r="T2" s="1">
        <f>G2+$S$7*(J2-B2)+$S$9*(G2-D2)</f>
        <v>-125</v>
      </c>
      <c r="U2" s="1">
        <f>B2+$S$7*(G2-D2)+$S$9*(B2-J2)</f>
        <v>-5</v>
      </c>
      <c r="V2" s="1">
        <v>-194.48</v>
      </c>
      <c r="W2" s="1">
        <v>30.96</v>
      </c>
      <c r="X2" s="1">
        <f t="shared" ref="X2:X65" si="0">((T2-$V$2)^2+(U2-$W$2)^2)^0.5</f>
        <v>78.234212464880088</v>
      </c>
      <c r="Y2" s="1">
        <f>G2+$S$12*(J2-B2)+$S$14*(G2-D2)</f>
        <v>-17.5</v>
      </c>
      <c r="Z2" s="1">
        <f>B2+$S$12*(G2-D2)+$S$14*(B2-J2)</f>
        <v>366</v>
      </c>
      <c r="AA2" s="1">
        <f>G2+$S$18*(J2-B2)+$S$20*(G2-D2)</f>
        <v>13.4</v>
      </c>
      <c r="AB2" s="1">
        <f>B2+$S$18*(G2-D2)+$S$20*(B2-J2)</f>
        <v>335.5</v>
      </c>
      <c r="AC2" s="1">
        <f>AJ2*((AG2-Q2)^2+(AH2-R2)^2)^0.5</f>
        <v>-32.468764667603722</v>
      </c>
      <c r="AD2" s="1">
        <f>Y2-Q2</f>
        <v>-51.922617680177879</v>
      </c>
      <c r="AE2" s="1">
        <f>AA2-Q2</f>
        <v>-21.022617680177881</v>
      </c>
      <c r="AF2" s="1">
        <f>((T2-$V$2)*(Q2-T2)+(U2-$W$2)*(R2-U2))/(($V$2-T2)^2+($W$2-U2)^2)</f>
        <v>2.0797135527924926</v>
      </c>
      <c r="AG2" s="1">
        <f>T2+AF2*(T2-$V$2)</f>
        <v>19.498497648022351</v>
      </c>
      <c r="AH2" s="1">
        <f>U2+AF2*(U2-$W$2)</f>
        <v>-79.786499358418041</v>
      </c>
      <c r="AI2" s="1">
        <f>AH2-R2</f>
        <v>-28.835591207846697</v>
      </c>
      <c r="AJ2" s="1">
        <f>SIGN(AI2)</f>
        <v>-1</v>
      </c>
      <c r="AK2" s="1">
        <f>9.81*AK10</f>
        <v>117.72</v>
      </c>
      <c r="AL2" s="1">
        <f>AK5*9.81</f>
        <v>58.86</v>
      </c>
      <c r="AM2" s="1">
        <f>($AK$39+$AK$42*(X2-$X$2))*0.994</f>
        <v>305.15800000000002</v>
      </c>
      <c r="AN2" s="1">
        <f t="shared" ref="AN2:AN65" si="1">AM2*AC2</f>
        <v>-9908.1032884366177</v>
      </c>
      <c r="AO2" s="1">
        <f>$AL$2*AD2</f>
        <v>-3056.1652766552697</v>
      </c>
      <c r="AP2" s="1">
        <f>$AL$5*AE2</f>
        <v>-2598.5216809760677</v>
      </c>
      <c r="AQ2" s="1">
        <f>AO2+AP2</f>
        <v>-5654.6869576313375</v>
      </c>
      <c r="AR2" s="1">
        <f>AQ2-AN2</f>
        <v>4253.4163308052803</v>
      </c>
      <c r="AT2" s="1">
        <f>($AK$45+$AK$48*(X2-$X$2))*0.982</f>
        <v>333.09440000000001</v>
      </c>
      <c r="AU2" s="1">
        <f>AT2*AC2</f>
        <v>-10815.163685696662</v>
      </c>
      <c r="AV2" s="1">
        <f>AQ2-AU2</f>
        <v>5160.4767280653241</v>
      </c>
    </row>
    <row r="3" spans="1:48" x14ac:dyDescent="0.25">
      <c r="A3" s="1">
        <v>0.89600000000000002</v>
      </c>
      <c r="B3" s="3">
        <v>0.59399999999999997</v>
      </c>
      <c r="D3" s="3">
        <v>1.7689999999999999</v>
      </c>
      <c r="E3" s="1">
        <v>0.58599999999999997</v>
      </c>
      <c r="G3" s="3">
        <f t="shared" ref="G3:G30" si="2">A3</f>
        <v>0.89600000000000002</v>
      </c>
      <c r="H3" s="1">
        <f t="shared" ref="H3:H39" si="3">E3</f>
        <v>0.58599999999999997</v>
      </c>
      <c r="J3" s="3">
        <f t="shared" ref="J3:J66" si="4">H3+50</f>
        <v>50.585999999999999</v>
      </c>
      <c r="L3" s="1">
        <f t="shared" ref="L3:L66" si="5">((G3-D3)^2+(B3-J3)^2)^0.5</f>
        <v>49.999621928570619</v>
      </c>
      <c r="M3" s="1">
        <f t="shared" ref="M3:M66" si="6">(G3-G4)/(B4-B3)</f>
        <v>-1.2863777089783281</v>
      </c>
      <c r="N3" s="1">
        <f t="shared" ref="N3:N66" si="7">(B3+B4)*(B4-B3)/(B4-B3)+(G4-G3)*(G4+G3)/(B4-B3)</f>
        <v>5.2081687306501561</v>
      </c>
      <c r="O3" s="1">
        <f t="shared" ref="O3:O66" si="8">(D3-D4)/(J4-J3)</f>
        <v>-2.7291666666666567</v>
      </c>
      <c r="P3" s="1">
        <f t="shared" ref="P3:P66" si="9">(J3+J4)*(J4-J3)/(J4-J3)+(D4-D3)*(D4+D3)/(J4-J3)</f>
        <v>116.09956249999993</v>
      </c>
      <c r="Q3" s="1">
        <f t="shared" ref="Q3:Q66" si="10">0.5*(P3-N3)/(M3-O3)</f>
        <v>38.429526778130686</v>
      </c>
      <c r="R3" s="1">
        <f t="shared" ref="R3:R66" si="11">0.5*(M3*P3-N3*O3)/(M3-O3)</f>
        <v>-46.830802248647991</v>
      </c>
      <c r="S3" s="1">
        <v>125</v>
      </c>
      <c r="T3" s="1">
        <f t="shared" ref="T3:T66" si="12">G3+$S$7*(J3-B3)+$S$9*(G3-D3)</f>
        <v>-124.17129999999999</v>
      </c>
      <c r="U3" s="1">
        <f t="shared" ref="U3:U66" si="13">B3+$S$7*(G3-D3)+$S$9*(B3-J3)</f>
        <v>-2.2227000000000006</v>
      </c>
      <c r="X3" s="1">
        <f t="shared" si="0"/>
        <v>77.745770785168759</v>
      </c>
      <c r="Y3" s="1">
        <f t="shared" ref="Y3:Y68" si="14">G3+$S$12*(J3-B3)+$S$14*(G3-D3)</f>
        <v>-10.210839999999999</v>
      </c>
      <c r="Z3" s="1">
        <f t="shared" ref="Z3:Z66" si="15">B3+$S$12*(G3-D3)+$S$14*(B3-J3)</f>
        <v>366.84098999999998</v>
      </c>
      <c r="AA3" s="1">
        <f t="shared" ref="AA3:AA66" si="16">G3+$S$18*(J3-B3)+$S$20*(G3-D3)</f>
        <v>20.151686000000002</v>
      </c>
      <c r="AB3" s="1">
        <f t="shared" ref="AB3:AB66" si="17">B3+$S$18*(G3-D3)+$S$20*(B3-J3)</f>
        <v>335.80635599999994</v>
      </c>
      <c r="AC3" s="1">
        <f t="shared" ref="AC3:AC66" si="18">AJ3*((AG3-Q3)^2+(AH3-R3)^2)^0.5</f>
        <v>-29.058773915868585</v>
      </c>
      <c r="AD3" s="1">
        <f t="shared" ref="AD3:AD66" si="19">Y3-Q3</f>
        <v>-48.640366778130684</v>
      </c>
      <c r="AE3" s="1">
        <f t="shared" ref="AE3:AE66" si="20">AA3-Q3</f>
        <v>-18.277840778130685</v>
      </c>
      <c r="AF3" s="1">
        <f t="shared" ref="AF3:AF66" si="21">((T3-$V$2)*(Q3-T3)+(U3-$W$2)*(R3-U3))/(($V$2-T3)^2+($W$2-U3)^2)</f>
        <v>2.1362682168481468</v>
      </c>
      <c r="AG3" s="1">
        <f t="shared" ref="AG3:AG66" si="22">T3+AF3*(T3-$V$2)</f>
        <v>26.026941177911326</v>
      </c>
      <c r="AH3" s="1">
        <f t="shared" ref="AH3:AH66" si="23">U3+AF3*(U3-$W$2)</f>
        <v>-73.109847359207009</v>
      </c>
      <c r="AI3" s="1">
        <f t="shared" ref="AI3:AI67" si="24">AH3-R3</f>
        <v>-26.279045110559018</v>
      </c>
      <c r="AJ3" s="1">
        <f t="shared" ref="AJ3:AJ66" si="25">SIGN(AI3)</f>
        <v>-1</v>
      </c>
      <c r="AL3" s="1" t="s">
        <v>32</v>
      </c>
      <c r="AM3" s="1">
        <f t="shared" ref="AM3:AM66" si="26">($AK$39+$AK$42*(X3-$X$2))*0.994</f>
        <v>302.5362404399815</v>
      </c>
      <c r="AN3" s="1">
        <f t="shared" si="1"/>
        <v>-8791.3322123022808</v>
      </c>
      <c r="AO3" s="1">
        <f t="shared" ref="AO3:AO66" si="27">$AL$2*AD3</f>
        <v>-2862.9719885607719</v>
      </c>
      <c r="AP3" s="1">
        <f t="shared" ref="AP3:AP66" si="28">$AL$5*AE3</f>
        <v>-2259.250787221622</v>
      </c>
      <c r="AQ3" s="1">
        <f t="shared" ref="AQ3:AQ66" si="29">AO3+AP3</f>
        <v>-5122.2227757823939</v>
      </c>
      <c r="AR3" s="1">
        <f t="shared" ref="AR3:AR66" si="30">AQ3-AN3</f>
        <v>3669.1094365198869</v>
      </c>
      <c r="AT3" s="1">
        <f t="shared" ref="AT3:AT66" si="31">($AK$45+$AK$48*(X3-$X$2))*0.982</f>
        <v>329.64092194776902</v>
      </c>
      <c r="AU3" s="1">
        <f t="shared" ref="AU3:AU66" si="32">AT3*AC3</f>
        <v>-9578.9610242987019</v>
      </c>
      <c r="AV3" s="1">
        <f t="shared" ref="AV3:AV66" si="33">AQ3-AU3</f>
        <v>4456.738248516308</v>
      </c>
    </row>
    <row r="4" spans="1:48" ht="15" x14ac:dyDescent="0.25">
      <c r="A4" s="1">
        <v>1.7270000000000001</v>
      </c>
      <c r="B4" s="3">
        <v>1.24</v>
      </c>
      <c r="D4" s="3">
        <v>3.472</v>
      </c>
      <c r="E4" s="1">
        <v>1.21</v>
      </c>
      <c r="G4" s="3">
        <f t="shared" si="2"/>
        <v>1.7270000000000001</v>
      </c>
      <c r="H4" s="1">
        <f t="shared" si="3"/>
        <v>1.21</v>
      </c>
      <c r="J4" s="3">
        <f t="shared" si="4"/>
        <v>51.21</v>
      </c>
      <c r="L4" s="1">
        <f t="shared" si="5"/>
        <v>50.000459247890916</v>
      </c>
      <c r="M4" s="1">
        <f t="shared" si="6"/>
        <v>-1.0973837209302328</v>
      </c>
      <c r="N4" s="1">
        <f t="shared" si="7"/>
        <v>7.7868880813953503</v>
      </c>
      <c r="O4" s="1">
        <f t="shared" si="8"/>
        <v>-2.5069337442218766</v>
      </c>
      <c r="P4" s="1">
        <f t="shared" si="9"/>
        <v>124.55592912172571</v>
      </c>
      <c r="Q4" s="1">
        <f t="shared" si="10"/>
        <v>41.420680043566712</v>
      </c>
      <c r="R4" s="1">
        <f t="shared" si="11"/>
        <v>-41.560935948972201</v>
      </c>
      <c r="S4" s="1">
        <v>5</v>
      </c>
      <c r="T4" s="1">
        <f t="shared" si="12"/>
        <v>-123.37249999999999</v>
      </c>
      <c r="U4" s="1">
        <f t="shared" si="13"/>
        <v>0.60550000000000015</v>
      </c>
      <c r="X4" s="1">
        <f t="shared" si="0"/>
        <v>77.315407432800868</v>
      </c>
      <c r="Y4" s="1">
        <f t="shared" si="14"/>
        <v>-2.9890999999999988</v>
      </c>
      <c r="Z4" s="1">
        <f t="shared" si="15"/>
        <v>367.63114999999999</v>
      </c>
      <c r="AA4" s="1">
        <f t="shared" si="16"/>
        <v>26.827910000000003</v>
      </c>
      <c r="AB4" s="1">
        <f t="shared" si="17"/>
        <v>336.07103999999998</v>
      </c>
      <c r="AC4" s="1">
        <f t="shared" si="18"/>
        <v>-25.918051859618991</v>
      </c>
      <c r="AD4" s="1">
        <f t="shared" si="19"/>
        <v>-44.409780043566712</v>
      </c>
      <c r="AE4" s="1">
        <f t="shared" si="20"/>
        <v>-14.592770043566709</v>
      </c>
      <c r="AF4" s="1">
        <f t="shared" si="21"/>
        <v>2.1744203491685039</v>
      </c>
      <c r="AG4" s="1">
        <f t="shared" si="22"/>
        <v>31.245094978499409</v>
      </c>
      <c r="AH4" s="1">
        <f t="shared" si="23"/>
        <v>-65.397942488835355</v>
      </c>
      <c r="AI4" s="1">
        <f t="shared" si="24"/>
        <v>-23.837006539863154</v>
      </c>
      <c r="AJ4" s="1">
        <f t="shared" si="25"/>
        <v>-1</v>
      </c>
      <c r="AK4" s="1" t="s">
        <v>31</v>
      </c>
      <c r="AL4" s="4">
        <f>'Fedrestärke 60 GR int'!A4</f>
        <v>12.600000000000001</v>
      </c>
      <c r="AM4" s="1">
        <f t="shared" si="26"/>
        <v>300.22622210981154</v>
      </c>
      <c r="AN4" s="1">
        <f t="shared" si="1"/>
        <v>-7781.2787942595851</v>
      </c>
      <c r="AO4" s="1">
        <f t="shared" si="27"/>
        <v>-2613.9596533643366</v>
      </c>
      <c r="AP4" s="1">
        <f t="shared" si="28"/>
        <v>-1803.7539340051069</v>
      </c>
      <c r="AQ4" s="1">
        <f t="shared" si="29"/>
        <v>-4417.7135873694433</v>
      </c>
      <c r="AR4" s="1">
        <f t="shared" si="30"/>
        <v>3363.5652068901418</v>
      </c>
      <c r="AT4" s="1">
        <f t="shared" si="31"/>
        <v>326.59808090118707</v>
      </c>
      <c r="AU4" s="1">
        <f t="shared" si="32"/>
        <v>-8464.7859980490048</v>
      </c>
      <c r="AV4" s="1">
        <f t="shared" si="33"/>
        <v>4047.0724106795615</v>
      </c>
    </row>
    <row r="5" spans="1:48" x14ac:dyDescent="0.25">
      <c r="A5" s="1">
        <v>2.4820000000000002</v>
      </c>
      <c r="B5" s="3">
        <v>1.9279999999999999</v>
      </c>
      <c r="D5" s="3">
        <v>5.0990000000000002</v>
      </c>
      <c r="E5" s="1">
        <v>1.859</v>
      </c>
      <c r="G5" s="3">
        <f t="shared" si="2"/>
        <v>2.4820000000000002</v>
      </c>
      <c r="H5" s="1">
        <f t="shared" si="3"/>
        <v>1.859</v>
      </c>
      <c r="J5" s="3">
        <f t="shared" si="4"/>
        <v>51.859000000000002</v>
      </c>
      <c r="L5" s="1">
        <f t="shared" si="5"/>
        <v>49.999534497833082</v>
      </c>
      <c r="M5" s="1">
        <f t="shared" si="6"/>
        <v>-0.94134078212290473</v>
      </c>
      <c r="N5" s="1">
        <f t="shared" si="7"/>
        <v>9.8792793296089378</v>
      </c>
      <c r="O5" s="1">
        <f t="shared" si="8"/>
        <v>-2.3303167420814592</v>
      </c>
      <c r="P5" s="1">
        <f t="shared" si="9"/>
        <v>131.74590950226258</v>
      </c>
      <c r="Q5" s="1">
        <f t="shared" si="10"/>
        <v>43.869236648375832</v>
      </c>
      <c r="R5" s="1">
        <f t="shared" si="11"/>
        <v>-36.356261872912434</v>
      </c>
      <c r="T5" s="1">
        <f t="shared" si="12"/>
        <v>-122.60720000000002</v>
      </c>
      <c r="U5" s="1">
        <f t="shared" si="13"/>
        <v>3.4774000000000003</v>
      </c>
      <c r="X5" s="1">
        <f t="shared" si="0"/>
        <v>76.947986865154533</v>
      </c>
      <c r="Y5" s="1">
        <f t="shared" si="14"/>
        <v>4.162589999999998</v>
      </c>
      <c r="Z5" s="1">
        <f t="shared" si="15"/>
        <v>368.33887000000004</v>
      </c>
      <c r="AA5" s="1">
        <f t="shared" si="16"/>
        <v>33.423578000000006</v>
      </c>
      <c r="AB5" s="1">
        <f t="shared" si="17"/>
        <v>336.26365400000003</v>
      </c>
      <c r="AC5" s="1">
        <f t="shared" si="18"/>
        <v>-22.252024705646676</v>
      </c>
      <c r="AD5" s="1">
        <f t="shared" si="19"/>
        <v>-39.706646648375838</v>
      </c>
      <c r="AE5" s="1">
        <f t="shared" si="20"/>
        <v>-10.445658648375826</v>
      </c>
      <c r="AF5" s="1">
        <f t="shared" si="21"/>
        <v>2.2056876155427214</v>
      </c>
      <c r="AG5" s="1">
        <f t="shared" si="22"/>
        <v>35.921744854378815</v>
      </c>
      <c r="AH5" s="1">
        <f t="shared" si="23"/>
        <v>-57.140630462914395</v>
      </c>
      <c r="AI5" s="1">
        <f t="shared" si="24"/>
        <v>-20.784368590001961</v>
      </c>
      <c r="AJ5" s="1">
        <f t="shared" si="25"/>
        <v>-1</v>
      </c>
      <c r="AK5" s="1">
        <v>6</v>
      </c>
      <c r="AL5" s="1">
        <f>9.81*AL4</f>
        <v>123.60600000000002</v>
      </c>
      <c r="AM5" s="1">
        <f t="shared" si="26"/>
        <v>298.2540554709131</v>
      </c>
      <c r="AN5" s="1">
        <f t="shared" si="1"/>
        <v>-6636.7566108980727</v>
      </c>
      <c r="AO5" s="1">
        <f t="shared" si="27"/>
        <v>-2337.1332217234017</v>
      </c>
      <c r="AP5" s="1">
        <f t="shared" si="28"/>
        <v>-1291.1460828911427</v>
      </c>
      <c r="AQ5" s="1">
        <f t="shared" si="29"/>
        <v>-3628.2793046145443</v>
      </c>
      <c r="AR5" s="1">
        <f t="shared" si="30"/>
        <v>3008.4773062835284</v>
      </c>
      <c r="AT5" s="1">
        <f t="shared" si="31"/>
        <v>324.00027051970045</v>
      </c>
      <c r="AU5" s="1">
        <f t="shared" si="32"/>
        <v>-7209.6620242405806</v>
      </c>
      <c r="AV5" s="1">
        <f t="shared" si="33"/>
        <v>3581.3827196260363</v>
      </c>
    </row>
    <row r="6" spans="1:48" x14ac:dyDescent="0.25">
      <c r="A6" s="1">
        <v>3.1560000000000001</v>
      </c>
      <c r="B6" s="3">
        <v>2.6440000000000001</v>
      </c>
      <c r="D6" s="3">
        <v>6.6440000000000001</v>
      </c>
      <c r="E6" s="1">
        <v>2.5219999999999998</v>
      </c>
      <c r="G6" s="3">
        <f t="shared" si="2"/>
        <v>3.1560000000000001</v>
      </c>
      <c r="H6" s="1">
        <f t="shared" si="3"/>
        <v>2.5219999999999998</v>
      </c>
      <c r="J6" s="3">
        <f t="shared" si="4"/>
        <v>52.521999999999998</v>
      </c>
      <c r="L6" s="1">
        <f t="shared" si="5"/>
        <v>49.999810279640059</v>
      </c>
      <c r="M6" s="1">
        <f t="shared" si="6"/>
        <v>-0.80108991825613096</v>
      </c>
      <c r="N6" s="1">
        <f t="shared" si="7"/>
        <v>11.549520435967304</v>
      </c>
      <c r="O6" s="1">
        <f t="shared" si="8"/>
        <v>-2.1924812030075218</v>
      </c>
      <c r="P6" s="1">
        <f t="shared" si="9"/>
        <v>138.03932781954893</v>
      </c>
      <c r="Q6" s="1">
        <f t="shared" si="10"/>
        <v>45.454434266555864</v>
      </c>
      <c r="R6" s="1">
        <f t="shared" si="11"/>
        <v>-30.638328812990263</v>
      </c>
      <c r="S6" s="1" t="s">
        <v>13</v>
      </c>
      <c r="T6" s="1">
        <f t="shared" si="12"/>
        <v>-121.88779999999998</v>
      </c>
      <c r="U6" s="1">
        <f t="shared" si="13"/>
        <v>6.3762000000000008</v>
      </c>
      <c r="X6" s="1">
        <f t="shared" si="0"/>
        <v>76.641964505615334</v>
      </c>
      <c r="Y6" s="1">
        <f t="shared" si="14"/>
        <v>11.230860000000002</v>
      </c>
      <c r="Z6" s="1">
        <f t="shared" si="15"/>
        <v>368.97176000000002</v>
      </c>
      <c r="AA6" s="1">
        <f t="shared" si="16"/>
        <v>39.927784000000003</v>
      </c>
      <c r="AB6" s="1">
        <f t="shared" si="17"/>
        <v>336.39059600000002</v>
      </c>
      <c r="AC6" s="1">
        <f t="shared" si="18"/>
        <v>-18.618285027900814</v>
      </c>
      <c r="AD6" s="1">
        <f t="shared" si="19"/>
        <v>-34.223574266555865</v>
      </c>
      <c r="AE6" s="1">
        <f t="shared" si="20"/>
        <v>-5.5266502665558619</v>
      </c>
      <c r="AF6" s="1">
        <f t="shared" si="21"/>
        <v>2.2229689025566128</v>
      </c>
      <c r="AG6" s="1">
        <f t="shared" si="22"/>
        <v>39.482403168170165</v>
      </c>
      <c r="AH6" s="1">
        <f t="shared" si="23"/>
        <v>-48.272822906671252</v>
      </c>
      <c r="AI6" s="1">
        <f t="shared" si="24"/>
        <v>-17.634494093680988</v>
      </c>
      <c r="AJ6" s="1">
        <f t="shared" si="25"/>
        <v>-1</v>
      </c>
      <c r="AK6" s="1" t="s">
        <v>32</v>
      </c>
      <c r="AM6" s="1">
        <f t="shared" si="26"/>
        <v>296.6114498538505</v>
      </c>
      <c r="AN6" s="1">
        <f t="shared" si="1"/>
        <v>-5522.3965159178979</v>
      </c>
      <c r="AO6" s="1">
        <f t="shared" si="27"/>
        <v>-2014.3995813294782</v>
      </c>
      <c r="AP6" s="1">
        <f t="shared" si="28"/>
        <v>-683.12713284790402</v>
      </c>
      <c r="AQ6" s="1">
        <f t="shared" si="29"/>
        <v>-2697.526714177382</v>
      </c>
      <c r="AR6" s="1">
        <f t="shared" si="30"/>
        <v>2824.8698017405159</v>
      </c>
      <c r="AT6" s="1">
        <f t="shared" si="31"/>
        <v>321.83657002881449</v>
      </c>
      <c r="AU6" s="1">
        <f t="shared" si="32"/>
        <v>-5992.0449931984285</v>
      </c>
      <c r="AV6" s="1">
        <f t="shared" si="33"/>
        <v>3294.5182790210465</v>
      </c>
    </row>
    <row r="7" spans="1:48" x14ac:dyDescent="0.25">
      <c r="A7" s="1">
        <v>3.7440000000000002</v>
      </c>
      <c r="B7" s="3">
        <v>3.3780000000000001</v>
      </c>
      <c r="D7" s="3">
        <v>8.1020000000000003</v>
      </c>
      <c r="E7" s="1">
        <v>3.1869999999999998</v>
      </c>
      <c r="G7" s="3">
        <f t="shared" si="2"/>
        <v>3.7440000000000002</v>
      </c>
      <c r="H7" s="1">
        <f t="shared" si="3"/>
        <v>3.1869999999999998</v>
      </c>
      <c r="J7" s="3">
        <f t="shared" si="4"/>
        <v>53.186999999999998</v>
      </c>
      <c r="L7" s="1">
        <f t="shared" si="5"/>
        <v>49.999286444908392</v>
      </c>
      <c r="M7" s="1">
        <f t="shared" si="6"/>
        <v>-0.67886178861788649</v>
      </c>
      <c r="N7" s="1">
        <f t="shared" si="7"/>
        <v>12.917426829268296</v>
      </c>
      <c r="O7" s="1">
        <f t="shared" si="8"/>
        <v>-2.0900763358778587</v>
      </c>
      <c r="P7" s="1">
        <f t="shared" si="9"/>
        <v>143.75791145038161</v>
      </c>
      <c r="Q7" s="1">
        <f t="shared" si="10"/>
        <v>46.357403583726679</v>
      </c>
      <c r="R7" s="1">
        <f t="shared" si="11"/>
        <v>-25.011556497895768</v>
      </c>
      <c r="S7" s="1">
        <f>-125/50</f>
        <v>-2.5</v>
      </c>
      <c r="T7" s="1">
        <f t="shared" si="12"/>
        <v>-121.21429999999999</v>
      </c>
      <c r="U7" s="1">
        <f t="shared" si="13"/>
        <v>9.2921000000000014</v>
      </c>
      <c r="X7" s="1">
        <f t="shared" si="0"/>
        <v>76.402622251464635</v>
      </c>
      <c r="Y7" s="1">
        <f t="shared" si="14"/>
        <v>18.211410000000008</v>
      </c>
      <c r="Z7" s="1">
        <f t="shared" si="15"/>
        <v>369.50518</v>
      </c>
      <c r="AA7" s="1">
        <f t="shared" si="16"/>
        <v>46.334992000000007</v>
      </c>
      <c r="AB7" s="1">
        <f t="shared" si="17"/>
        <v>336.42844600000001</v>
      </c>
      <c r="AC7" s="1">
        <f t="shared" si="18"/>
        <v>-14.628365850133152</v>
      </c>
      <c r="AD7" s="1">
        <f t="shared" si="19"/>
        <v>-28.145993583726671</v>
      </c>
      <c r="AE7" s="1">
        <f t="shared" si="20"/>
        <v>-2.2411583726672291E-2</v>
      </c>
      <c r="AF7" s="1">
        <f t="shared" si="21"/>
        <v>2.2305536800398942</v>
      </c>
      <c r="AG7" s="1">
        <f t="shared" si="22"/>
        <v>42.208776755698878</v>
      </c>
      <c r="AH7" s="1">
        <f t="shared" si="23"/>
        <v>-39.039314083736414</v>
      </c>
      <c r="AI7" s="1">
        <f t="shared" si="24"/>
        <v>-14.027757585840646</v>
      </c>
      <c r="AJ7" s="1">
        <f t="shared" si="25"/>
        <v>-1</v>
      </c>
      <c r="AK7" s="1">
        <v>6.2</v>
      </c>
      <c r="AL7" s="1" t="s">
        <v>43</v>
      </c>
      <c r="AM7" s="1">
        <f t="shared" si="26"/>
        <v>295.32675637047117</v>
      </c>
      <c r="AN7" s="1">
        <f t="shared" si="1"/>
        <v>-4320.1478375203942</v>
      </c>
      <c r="AO7" s="1">
        <f t="shared" si="27"/>
        <v>-1656.6731823381519</v>
      </c>
      <c r="AP7" s="1">
        <f t="shared" si="28"/>
        <v>-2.7702062181190557</v>
      </c>
      <c r="AQ7" s="1">
        <f t="shared" si="29"/>
        <v>-1659.443388556271</v>
      </c>
      <c r="AR7" s="1">
        <f t="shared" si="30"/>
        <v>2660.704448964123</v>
      </c>
      <c r="AT7" s="1">
        <f t="shared" si="31"/>
        <v>320.14432455506739</v>
      </c>
      <c r="AU7" s="1">
        <f t="shared" si="32"/>
        <v>-4683.1883044352917</v>
      </c>
      <c r="AV7" s="1">
        <f t="shared" si="33"/>
        <v>3023.7449158790205</v>
      </c>
    </row>
    <row r="8" spans="1:48" ht="15" x14ac:dyDescent="0.25">
      <c r="A8" s="1">
        <v>4.2450000000000001</v>
      </c>
      <c r="B8" s="3">
        <v>4.1159999999999997</v>
      </c>
      <c r="D8" s="3">
        <v>9.4710000000000001</v>
      </c>
      <c r="E8" s="1">
        <v>3.8420000000000001</v>
      </c>
      <c r="G8" s="3">
        <f t="shared" si="2"/>
        <v>4.2450000000000001</v>
      </c>
      <c r="H8" s="1">
        <f t="shared" si="3"/>
        <v>3.8420000000000001</v>
      </c>
      <c r="J8" s="3">
        <f t="shared" si="4"/>
        <v>53.841999999999999</v>
      </c>
      <c r="L8" s="1">
        <f t="shared" si="5"/>
        <v>49.999861519808235</v>
      </c>
      <c r="M8" s="1">
        <f t="shared" si="6"/>
        <v>-0.56284153005464455</v>
      </c>
      <c r="N8" s="1">
        <f t="shared" si="7"/>
        <v>13.974415300546445</v>
      </c>
      <c r="O8" s="1">
        <f t="shared" si="8"/>
        <v>-2.0173501577287052</v>
      </c>
      <c r="P8" s="1">
        <f t="shared" si="9"/>
        <v>149.11083753943214</v>
      </c>
      <c r="Q8" s="1">
        <f t="shared" si="10"/>
        <v>46.454321297146777</v>
      </c>
      <c r="R8" s="1">
        <f t="shared" si="11"/>
        <v>-19.159213626262932</v>
      </c>
      <c r="S8" s="1" t="s">
        <v>14</v>
      </c>
      <c r="T8" s="1">
        <f t="shared" si="12"/>
        <v>-120.59259999999999</v>
      </c>
      <c r="U8" s="1">
        <f t="shared" si="13"/>
        <v>12.208399999999997</v>
      </c>
      <c r="X8" s="1">
        <f t="shared" si="0"/>
        <v>76.229721115323514</v>
      </c>
      <c r="Y8" s="1">
        <f t="shared" si="14"/>
        <v>25.095220000000001</v>
      </c>
      <c r="Z8" s="1">
        <f t="shared" si="15"/>
        <v>369.93942000000004</v>
      </c>
      <c r="AA8" s="1">
        <f t="shared" si="16"/>
        <v>52.638027999999998</v>
      </c>
      <c r="AB8" s="1">
        <f t="shared" si="17"/>
        <v>336.376892</v>
      </c>
      <c r="AC8" s="1">
        <f t="shared" si="18"/>
        <v>-10.687768791832351</v>
      </c>
      <c r="AD8" s="1">
        <f t="shared" si="19"/>
        <v>-21.359101297146776</v>
      </c>
      <c r="AE8" s="1">
        <f t="shared" si="20"/>
        <v>6.1837067028532218</v>
      </c>
      <c r="AF8" s="1">
        <f t="shared" si="21"/>
        <v>2.2252489322424847</v>
      </c>
      <c r="AG8" s="1">
        <f t="shared" si="22"/>
        <v>43.82525795617336</v>
      </c>
      <c r="AH8" s="1">
        <f t="shared" si="23"/>
        <v>-29.518577877838183</v>
      </c>
      <c r="AI8" s="1">
        <f t="shared" si="24"/>
        <v>-10.359364251575251</v>
      </c>
      <c r="AJ8" s="1">
        <f t="shared" si="25"/>
        <v>-1</v>
      </c>
      <c r="AK8" s="1" t="s">
        <v>33</v>
      </c>
      <c r="AL8" s="4">
        <f>'Fedrestärke 60 GR int'!A8</f>
        <v>750</v>
      </c>
      <c r="AM8" s="1">
        <f t="shared" si="26"/>
        <v>294.39869223212014</v>
      </c>
      <c r="AN8" s="1">
        <f t="shared" si="1"/>
        <v>-3146.4651551947109</v>
      </c>
      <c r="AO8" s="1">
        <f t="shared" si="27"/>
        <v>-1257.1967023500592</v>
      </c>
      <c r="AP8" s="1">
        <f t="shared" si="28"/>
        <v>764.34325071287549</v>
      </c>
      <c r="AQ8" s="1">
        <f t="shared" si="29"/>
        <v>-492.85345163718375</v>
      </c>
      <c r="AR8" s="1">
        <f t="shared" si="30"/>
        <v>2653.6117035575271</v>
      </c>
      <c r="AT8" s="1">
        <f t="shared" si="31"/>
        <v>318.92184436209516</v>
      </c>
      <c r="AU8" s="1">
        <f t="shared" si="32"/>
        <v>-3408.5629352068149</v>
      </c>
      <c r="AV8" s="1">
        <f t="shared" si="33"/>
        <v>2915.7094835696312</v>
      </c>
    </row>
    <row r="9" spans="1:48" x14ac:dyDescent="0.25">
      <c r="A9" s="1">
        <v>4.657</v>
      </c>
      <c r="B9" s="3">
        <v>4.8479999999999999</v>
      </c>
      <c r="D9" s="3">
        <v>10.75</v>
      </c>
      <c r="E9" s="1">
        <v>4.476</v>
      </c>
      <c r="G9" s="3">
        <f t="shared" si="2"/>
        <v>4.657</v>
      </c>
      <c r="H9" s="1">
        <f t="shared" si="3"/>
        <v>4.476</v>
      </c>
      <c r="J9" s="3">
        <f t="shared" si="4"/>
        <v>54.475999999999999</v>
      </c>
      <c r="L9" s="1">
        <f t="shared" si="5"/>
        <v>50.000630326026887</v>
      </c>
      <c r="M9" s="1">
        <f t="shared" si="6"/>
        <v>-0.45327754532775444</v>
      </c>
      <c r="N9" s="1">
        <f t="shared" si="7"/>
        <v>14.782142259414226</v>
      </c>
      <c r="O9" s="1">
        <f t="shared" si="8"/>
        <v>-1.9784053156146064</v>
      </c>
      <c r="P9" s="1">
        <f t="shared" si="9"/>
        <v>154.44599501661105</v>
      </c>
      <c r="Q9" s="1">
        <f t="shared" si="10"/>
        <v>45.787590875395409</v>
      </c>
      <c r="R9" s="1">
        <f t="shared" si="11"/>
        <v>-13.363415668763604</v>
      </c>
      <c r="S9" s="1">
        <f>5/50</f>
        <v>0.1</v>
      </c>
      <c r="T9" s="1">
        <f t="shared" si="12"/>
        <v>-120.0223</v>
      </c>
      <c r="U9" s="1">
        <f t="shared" si="13"/>
        <v>15.117699999999999</v>
      </c>
      <c r="X9" s="1">
        <f t="shared" si="0"/>
        <v>76.124421564830286</v>
      </c>
      <c r="Y9" s="1">
        <f t="shared" si="14"/>
        <v>31.887960000000003</v>
      </c>
      <c r="Z9" s="1">
        <f t="shared" si="15"/>
        <v>370.25751000000002</v>
      </c>
      <c r="AA9" s="1">
        <f t="shared" si="16"/>
        <v>58.841334000000003</v>
      </c>
      <c r="AB9" s="1">
        <f t="shared" si="17"/>
        <v>336.21895599999999</v>
      </c>
      <c r="AC9" s="1">
        <f t="shared" si="18"/>
        <v>-6.6492678391533468</v>
      </c>
      <c r="AD9" s="1">
        <f t="shared" si="19"/>
        <v>-13.899630875395406</v>
      </c>
      <c r="AE9" s="1">
        <f t="shared" si="20"/>
        <v>13.053743124604594</v>
      </c>
      <c r="AF9" s="1">
        <f t="shared" si="21"/>
        <v>2.2083156970003595</v>
      </c>
      <c r="AG9" s="1">
        <f t="shared" si="22"/>
        <v>44.40380767254365</v>
      </c>
      <c r="AH9" s="1">
        <f t="shared" si="23"/>
        <v>-19.867099766588801</v>
      </c>
      <c r="AI9" s="1">
        <f t="shared" si="24"/>
        <v>-6.5036840978251966</v>
      </c>
      <c r="AJ9" s="1">
        <f t="shared" si="25"/>
        <v>-1</v>
      </c>
      <c r="AK9" s="1">
        <f>AK5+AK7</f>
        <v>12.2</v>
      </c>
      <c r="AL9" s="1" t="s">
        <v>44</v>
      </c>
      <c r="AM9" s="1">
        <f t="shared" si="26"/>
        <v>293.83348636489268</v>
      </c>
      <c r="AN9" s="1">
        <f t="shared" si="1"/>
        <v>-1953.7775509523844</v>
      </c>
      <c r="AO9" s="1">
        <f t="shared" si="27"/>
        <v>-818.13227332577355</v>
      </c>
      <c r="AP9" s="1">
        <f t="shared" si="28"/>
        <v>1613.5209726598757</v>
      </c>
      <c r="AQ9" s="1">
        <f t="shared" si="29"/>
        <v>795.38869933410217</v>
      </c>
      <c r="AR9" s="1">
        <f t="shared" si="30"/>
        <v>2749.1662502864865</v>
      </c>
      <c r="AT9" s="1">
        <f t="shared" si="31"/>
        <v>318.17733442028788</v>
      </c>
      <c r="AU9" s="1">
        <f t="shared" si="32"/>
        <v>-2115.6463169083595</v>
      </c>
      <c r="AV9" s="1">
        <f t="shared" si="33"/>
        <v>2911.0350162424616</v>
      </c>
    </row>
    <row r="10" spans="1:48" ht="15" x14ac:dyDescent="0.25">
      <c r="A10" s="1">
        <v>4.9820000000000002</v>
      </c>
      <c r="B10" s="3">
        <v>5.5650000000000004</v>
      </c>
      <c r="D10" s="3">
        <v>11.941000000000001</v>
      </c>
      <c r="E10" s="1">
        <v>5.0780000000000003</v>
      </c>
      <c r="G10" s="3">
        <f t="shared" si="2"/>
        <v>4.9820000000000002</v>
      </c>
      <c r="H10" s="1">
        <f t="shared" si="3"/>
        <v>5.0780000000000003</v>
      </c>
      <c r="J10" s="3">
        <f t="shared" si="4"/>
        <v>55.078000000000003</v>
      </c>
      <c r="L10" s="1">
        <f t="shared" si="5"/>
        <v>49.999648498764479</v>
      </c>
      <c r="M10" s="1">
        <f t="shared" si="6"/>
        <v>-0.35021707670043423</v>
      </c>
      <c r="N10" s="1">
        <f t="shared" si="7"/>
        <v>15.395315484804634</v>
      </c>
      <c r="O10" s="1">
        <f t="shared" si="8"/>
        <v>-1.9626998223801206</v>
      </c>
      <c r="P10" s="1">
        <f t="shared" si="9"/>
        <v>159.76098046181207</v>
      </c>
      <c r="Q10" s="1">
        <f t="shared" si="10"/>
        <v>44.765026281306064</v>
      </c>
      <c r="R10" s="1">
        <f t="shared" si="11"/>
        <v>-7.9798189002548012</v>
      </c>
      <c r="S10" s="1" t="s">
        <v>31</v>
      </c>
      <c r="T10" s="1">
        <f t="shared" si="12"/>
        <v>-119.49640000000001</v>
      </c>
      <c r="U10" s="1">
        <f t="shared" si="13"/>
        <v>18.011200000000002</v>
      </c>
      <c r="X10" s="1">
        <f t="shared" si="0"/>
        <v>76.093440521506167</v>
      </c>
      <c r="Y10" s="1">
        <f t="shared" si="14"/>
        <v>38.592330000000004</v>
      </c>
      <c r="Z10" s="1">
        <f t="shared" si="15"/>
        <v>370.43581000000006</v>
      </c>
      <c r="AA10" s="1">
        <f t="shared" si="16"/>
        <v>64.946374000000006</v>
      </c>
      <c r="AB10" s="1">
        <f t="shared" si="17"/>
        <v>335.93221800000003</v>
      </c>
      <c r="AC10" s="1">
        <f t="shared" si="18"/>
        <v>-2.3403882200844572</v>
      </c>
      <c r="AD10" s="1">
        <f t="shared" si="19"/>
        <v>-6.1726962813060595</v>
      </c>
      <c r="AE10" s="1">
        <f t="shared" si="20"/>
        <v>20.181347718693942</v>
      </c>
      <c r="AF10" s="1">
        <f t="shared" si="21"/>
        <v>2.1853200307376732</v>
      </c>
      <c r="AG10" s="1">
        <f t="shared" si="22"/>
        <v>44.366763056821341</v>
      </c>
      <c r="AH10" s="1">
        <f t="shared" si="23"/>
        <v>-10.286072014015978</v>
      </c>
      <c r="AI10" s="1">
        <f t="shared" si="24"/>
        <v>-2.3062531137611773</v>
      </c>
      <c r="AJ10" s="1">
        <f t="shared" si="25"/>
        <v>-1</v>
      </c>
      <c r="AK10" s="1">
        <v>12</v>
      </c>
      <c r="AL10" s="4">
        <f>'Fedrestärke 60 GR int'!A10</f>
        <v>19</v>
      </c>
      <c r="AM10" s="1">
        <f t="shared" si="26"/>
        <v>293.66719251674613</v>
      </c>
      <c r="AN10" s="1">
        <f t="shared" si="1"/>
        <v>-687.29523799146716</v>
      </c>
      <c r="AO10" s="1">
        <f t="shared" si="27"/>
        <v>-363.32490311767464</v>
      </c>
      <c r="AP10" s="1">
        <f t="shared" si="28"/>
        <v>2494.5356661168839</v>
      </c>
      <c r="AQ10" s="1">
        <f t="shared" si="29"/>
        <v>2131.2107629992092</v>
      </c>
      <c r="AR10" s="1">
        <f t="shared" si="30"/>
        <v>2818.5060009906765</v>
      </c>
      <c r="AT10" s="1">
        <f t="shared" si="31"/>
        <v>317.95828605156902</v>
      </c>
      <c r="AU10" s="1">
        <f t="shared" si="32"/>
        <v>-744.14582715333631</v>
      </c>
      <c r="AV10" s="1">
        <f t="shared" si="33"/>
        <v>2875.3565901525453</v>
      </c>
    </row>
    <row r="11" spans="1:48" x14ac:dyDescent="0.25">
      <c r="A11" s="1">
        <v>5.2240000000000002</v>
      </c>
      <c r="B11" s="3">
        <v>6.2560000000000002</v>
      </c>
      <c r="D11" s="3">
        <v>13.045999999999999</v>
      </c>
      <c r="E11" s="1">
        <v>5.641</v>
      </c>
      <c r="G11" s="3">
        <f t="shared" si="2"/>
        <v>5.2240000000000002</v>
      </c>
      <c r="H11" s="1">
        <f t="shared" si="3"/>
        <v>5.641</v>
      </c>
      <c r="J11" s="3">
        <f t="shared" si="4"/>
        <v>55.640999999999998</v>
      </c>
      <c r="L11" s="1">
        <f t="shared" si="5"/>
        <v>50.000619086167326</v>
      </c>
      <c r="M11" s="1">
        <f t="shared" si="6"/>
        <v>-0.24696969696969595</v>
      </c>
      <c r="N11" s="1">
        <f t="shared" si="7"/>
        <v>15.792595454545447</v>
      </c>
      <c r="O11" s="1">
        <f t="shared" si="8"/>
        <v>-1.986407766990292</v>
      </c>
      <c r="P11" s="1">
        <f t="shared" si="9"/>
        <v>165.65844660194176</v>
      </c>
      <c r="Q11" s="1">
        <f t="shared" si="10"/>
        <v>43.078811982544977</v>
      </c>
      <c r="R11" s="1">
        <f t="shared" si="11"/>
        <v>-2.7428634138709151</v>
      </c>
      <c r="S11" s="1" t="s">
        <v>22</v>
      </c>
      <c r="T11" s="1">
        <f t="shared" si="12"/>
        <v>-119.02069999999999</v>
      </c>
      <c r="U11" s="1">
        <f t="shared" si="13"/>
        <v>20.872499999999999</v>
      </c>
      <c r="X11" s="1">
        <f t="shared" si="0"/>
        <v>76.130569502270234</v>
      </c>
      <c r="Y11" s="1">
        <f t="shared" si="14"/>
        <v>45.196289999999998</v>
      </c>
      <c r="Z11" s="1">
        <f t="shared" si="15"/>
        <v>370.49189999999999</v>
      </c>
      <c r="AA11" s="1">
        <f t="shared" si="16"/>
        <v>70.944800000000001</v>
      </c>
      <c r="AB11" s="1">
        <f t="shared" si="17"/>
        <v>335.53305399999994</v>
      </c>
      <c r="AC11" s="1">
        <f t="shared" si="18"/>
        <v>1.9285283991998563</v>
      </c>
      <c r="AD11" s="1">
        <f t="shared" si="19"/>
        <v>2.1174780174550207</v>
      </c>
      <c r="AE11" s="1">
        <f t="shared" si="20"/>
        <v>27.865988017455024</v>
      </c>
      <c r="AF11" s="1">
        <f t="shared" si="21"/>
        <v>2.151557820575873</v>
      </c>
      <c r="AG11" s="1">
        <f t="shared" si="22"/>
        <v>43.334347050180966</v>
      </c>
      <c r="AH11" s="1">
        <f t="shared" si="23"/>
        <v>-0.83133951505912407</v>
      </c>
      <c r="AI11" s="1">
        <f t="shared" si="24"/>
        <v>1.9115238988117911</v>
      </c>
      <c r="AJ11" s="1">
        <f t="shared" si="25"/>
        <v>1</v>
      </c>
      <c r="AK11" s="1" t="s">
        <v>34</v>
      </c>
      <c r="AM11" s="1">
        <f t="shared" si="26"/>
        <v>293.86648603389534</v>
      </c>
      <c r="AN11" s="1">
        <f t="shared" si="1"/>
        <v>566.72986388943514</v>
      </c>
      <c r="AO11" s="1">
        <f t="shared" si="27"/>
        <v>124.63475610740252</v>
      </c>
      <c r="AP11" s="1">
        <f t="shared" si="28"/>
        <v>3444.4033148855465</v>
      </c>
      <c r="AQ11" s="1">
        <f t="shared" si="29"/>
        <v>3569.0380709929491</v>
      </c>
      <c r="AR11" s="1">
        <f t="shared" si="30"/>
        <v>3002.3082071035142</v>
      </c>
      <c r="AT11" s="1">
        <f t="shared" si="31"/>
        <v>318.22080279716329</v>
      </c>
      <c r="AU11" s="1">
        <f t="shared" si="32"/>
        <v>613.69785541050646</v>
      </c>
      <c r="AV11" s="1">
        <f>AQ11-AU11</f>
        <v>2955.3402155824424</v>
      </c>
    </row>
    <row r="12" spans="1:48" x14ac:dyDescent="0.25">
      <c r="A12" s="1">
        <v>5.3869999999999996</v>
      </c>
      <c r="B12" s="3">
        <v>6.9160000000000004</v>
      </c>
      <c r="D12" s="3">
        <v>14.069000000000001</v>
      </c>
      <c r="E12" s="1">
        <v>6.1559999999999997</v>
      </c>
      <c r="G12" s="3">
        <f t="shared" si="2"/>
        <v>5.3869999999999996</v>
      </c>
      <c r="H12" s="1">
        <f t="shared" si="3"/>
        <v>6.1559999999999997</v>
      </c>
      <c r="J12" s="3">
        <f t="shared" si="4"/>
        <v>56.155999999999999</v>
      </c>
      <c r="L12" s="1">
        <f t="shared" si="5"/>
        <v>49.999547237950061</v>
      </c>
      <c r="M12" s="1">
        <f t="shared" si="6"/>
        <v>-0.14009661835748904</v>
      </c>
      <c r="N12" s="1">
        <f t="shared" si="7"/>
        <v>15.974589371980688</v>
      </c>
      <c r="O12" s="1">
        <f t="shared" si="8"/>
        <v>-2.0431965442764533</v>
      </c>
      <c r="P12" s="1">
        <f t="shared" si="9"/>
        <v>172.19932829373636</v>
      </c>
      <c r="Q12" s="1">
        <f t="shared" si="10"/>
        <v>41.044807157542778</v>
      </c>
      <c r="R12" s="1">
        <f t="shared" si="11"/>
        <v>2.2370560020833392</v>
      </c>
      <c r="S12">
        <f>-17.5/50</f>
        <v>-0.35</v>
      </c>
      <c r="T12" s="1">
        <f t="shared" si="12"/>
        <v>-118.5812</v>
      </c>
      <c r="U12" s="1">
        <f t="shared" si="13"/>
        <v>23.697000000000006</v>
      </c>
      <c r="X12" s="1">
        <f t="shared" si="0"/>
        <v>76.245517969517394</v>
      </c>
      <c r="Y12" s="1">
        <f t="shared" si="14"/>
        <v>51.705240000000018</v>
      </c>
      <c r="Z12" s="1">
        <f t="shared" si="15"/>
        <v>370.39149999999995</v>
      </c>
      <c r="AA12" s="1">
        <f t="shared" si="16"/>
        <v>76.839540000000014</v>
      </c>
      <c r="AB12" s="1">
        <f t="shared" si="17"/>
        <v>334.98962399999999</v>
      </c>
      <c r="AC12" s="1">
        <f t="shared" si="18"/>
        <v>6.156693796893312</v>
      </c>
      <c r="AD12" s="1">
        <f t="shared" si="19"/>
        <v>10.66043284245724</v>
      </c>
      <c r="AE12" s="1">
        <f t="shared" si="20"/>
        <v>35.794732842457236</v>
      </c>
      <c r="AF12" s="1">
        <f t="shared" si="21"/>
        <v>2.1108697615050205</v>
      </c>
      <c r="AG12" s="1">
        <f t="shared" si="22"/>
        <v>41.631281854517255</v>
      </c>
      <c r="AH12" s="1">
        <f t="shared" si="23"/>
        <v>8.3657529221890545</v>
      </c>
      <c r="AI12" s="1">
        <f t="shared" si="24"/>
        <v>6.1286969201057158</v>
      </c>
      <c r="AJ12" s="1">
        <f t="shared" si="25"/>
        <v>1</v>
      </c>
      <c r="AK12" s="1" t="s">
        <v>37</v>
      </c>
      <c r="AM12" s="1">
        <f t="shared" si="26"/>
        <v>294.48348342669124</v>
      </c>
      <c r="AN12" s="1">
        <f t="shared" si="1"/>
        <v>1813.0446357006444</v>
      </c>
      <c r="AO12" s="1">
        <f t="shared" si="27"/>
        <v>627.47307710703319</v>
      </c>
      <c r="AP12" s="1">
        <f t="shared" si="28"/>
        <v>4424.4437477247702</v>
      </c>
      <c r="AQ12" s="1">
        <f t="shared" si="29"/>
        <v>5051.9168248318038</v>
      </c>
      <c r="AR12" s="1">
        <f t="shared" si="30"/>
        <v>3238.8721891311593</v>
      </c>
      <c r="AT12" s="1">
        <f t="shared" si="31"/>
        <v>319.03353443998759</v>
      </c>
      <c r="AU12" s="1">
        <f t="shared" si="32"/>
        <v>1964.1917824876205</v>
      </c>
      <c r="AV12" s="1">
        <f t="shared" si="33"/>
        <v>3087.7250423441833</v>
      </c>
    </row>
    <row r="13" spans="1:48" x14ac:dyDescent="0.25">
      <c r="A13" s="1">
        <v>5.4740000000000002</v>
      </c>
      <c r="B13" s="3">
        <v>7.5369999999999999</v>
      </c>
      <c r="D13" s="3">
        <v>15.015000000000001</v>
      </c>
      <c r="E13" s="1">
        <v>6.6189999999999998</v>
      </c>
      <c r="G13" s="3">
        <f t="shared" si="2"/>
        <v>5.4740000000000002</v>
      </c>
      <c r="H13" s="1">
        <f t="shared" si="3"/>
        <v>6.6189999999999998</v>
      </c>
      <c r="J13" s="3">
        <f t="shared" si="4"/>
        <v>56.619</v>
      </c>
      <c r="L13" s="1">
        <f t="shared" si="5"/>
        <v>50.000734044611789</v>
      </c>
      <c r="M13" s="1">
        <f t="shared" si="6"/>
        <v>-3.1034482758620283E-2</v>
      </c>
      <c r="N13" s="1">
        <f t="shared" si="7"/>
        <v>15.994324137931031</v>
      </c>
      <c r="O13" s="1">
        <f t="shared" si="8"/>
        <v>-2.1502463054187237</v>
      </c>
      <c r="P13" s="1">
        <f t="shared" si="9"/>
        <v>180.09306157635484</v>
      </c>
      <c r="Q13" s="1">
        <f t="shared" si="10"/>
        <v>38.71692666201762</v>
      </c>
      <c r="R13" s="1">
        <f t="shared" si="11"/>
        <v>6.7956022760063632</v>
      </c>
      <c r="S13" s="1" t="s">
        <v>23</v>
      </c>
      <c r="T13" s="1">
        <f t="shared" si="12"/>
        <v>-118.18509999999999</v>
      </c>
      <c r="U13" s="1">
        <f t="shared" si="13"/>
        <v>26.481299999999997</v>
      </c>
      <c r="X13" s="1">
        <f t="shared" si="0"/>
        <v>76.426242349732206</v>
      </c>
      <c r="Y13" s="1">
        <f t="shared" si="14"/>
        <v>58.135419999999996</v>
      </c>
      <c r="Z13" s="1">
        <f t="shared" si="15"/>
        <v>370.15658999999999</v>
      </c>
      <c r="AA13" s="1">
        <f t="shared" si="16"/>
        <v>82.648086000000006</v>
      </c>
      <c r="AB13" s="1">
        <f t="shared" si="17"/>
        <v>334.32023199999998</v>
      </c>
      <c r="AC13" s="1">
        <f t="shared" si="18"/>
        <v>10.457157226361314</v>
      </c>
      <c r="AD13" s="1">
        <f t="shared" si="19"/>
        <v>19.418493337982376</v>
      </c>
      <c r="AE13" s="1">
        <f t="shared" si="20"/>
        <v>43.931159337982386</v>
      </c>
      <c r="AF13" s="1">
        <f t="shared" si="21"/>
        <v>2.0645525820924333</v>
      </c>
      <c r="AG13" s="1">
        <f t="shared" si="22"/>
        <v>39.329732795483991</v>
      </c>
      <c r="AH13" s="1">
        <f t="shared" si="23"/>
        <v>17.234788350582612</v>
      </c>
      <c r="AI13" s="1">
        <f t="shared" si="24"/>
        <v>10.439186074576249</v>
      </c>
      <c r="AJ13" s="1">
        <f t="shared" si="25"/>
        <v>1</v>
      </c>
      <c r="AK13" s="1" t="s">
        <v>35</v>
      </c>
      <c r="AL13" s="1" t="s">
        <v>45</v>
      </c>
      <c r="AM13" s="1">
        <f t="shared" si="26"/>
        <v>295.45353960993225</v>
      </c>
      <c r="AN13" s="1">
        <f t="shared" si="1"/>
        <v>3089.6041167860317</v>
      </c>
      <c r="AO13" s="1">
        <f t="shared" si="27"/>
        <v>1142.9725178736426</v>
      </c>
      <c r="AP13" s="1">
        <f t="shared" si="28"/>
        <v>5430.154881130652</v>
      </c>
      <c r="AQ13" s="1">
        <f t="shared" si="29"/>
        <v>6573.1273990042946</v>
      </c>
      <c r="AR13" s="1">
        <f t="shared" si="30"/>
        <v>3483.5232822182629</v>
      </c>
      <c r="AT13" s="1">
        <f t="shared" si="31"/>
        <v>320.31132809785845</v>
      </c>
      <c r="AU13" s="1">
        <f t="shared" si="32"/>
        <v>3349.5459193039105</v>
      </c>
      <c r="AV13" s="1">
        <f t="shared" si="33"/>
        <v>3223.5814797003841</v>
      </c>
    </row>
    <row r="14" spans="1:48" ht="15" x14ac:dyDescent="0.25">
      <c r="A14" s="1">
        <v>5.492</v>
      </c>
      <c r="B14" s="3">
        <v>8.1170000000000009</v>
      </c>
      <c r="D14" s="3">
        <v>15.888</v>
      </c>
      <c r="E14" s="1">
        <v>7.0250000000000004</v>
      </c>
      <c r="G14" s="3">
        <f t="shared" si="2"/>
        <v>5.492</v>
      </c>
      <c r="H14" s="1">
        <f t="shared" si="3"/>
        <v>7.0250000000000004</v>
      </c>
      <c r="J14" s="3">
        <f t="shared" si="4"/>
        <v>57.024999999999999</v>
      </c>
      <c r="L14" s="1">
        <f t="shared" si="5"/>
        <v>50.000692795200351</v>
      </c>
      <c r="M14" s="1">
        <f t="shared" si="6"/>
        <v>8.4112149532710401E-2</v>
      </c>
      <c r="N14" s="1">
        <f t="shared" si="7"/>
        <v>15.84889719626168</v>
      </c>
      <c r="O14" s="1">
        <f t="shared" si="8"/>
        <v>-2.3294797687861002</v>
      </c>
      <c r="P14" s="1">
        <f t="shared" si="9"/>
        <v>190.29510982658871</v>
      </c>
      <c r="Q14" s="1">
        <f t="shared" si="10"/>
        <v>36.138298961457764</v>
      </c>
      <c r="R14" s="1">
        <f t="shared" si="11"/>
        <v>10.964118604234768</v>
      </c>
      <c r="S14">
        <f>-366/50</f>
        <v>-7.32</v>
      </c>
      <c r="T14" s="1">
        <f t="shared" si="12"/>
        <v>-117.8176</v>
      </c>
      <c r="U14" s="1">
        <f t="shared" si="13"/>
        <v>29.216200000000001</v>
      </c>
      <c r="X14" s="1">
        <f t="shared" si="0"/>
        <v>76.682230094070675</v>
      </c>
      <c r="Y14" s="1">
        <f t="shared" si="14"/>
        <v>64.472920000000016</v>
      </c>
      <c r="Z14" s="1">
        <f t="shared" si="15"/>
        <v>369.76216000000005</v>
      </c>
      <c r="AA14" s="1">
        <f t="shared" si="16"/>
        <v>88.356504000000001</v>
      </c>
      <c r="AB14" s="1">
        <f t="shared" si="17"/>
        <v>333.50355200000001</v>
      </c>
      <c r="AC14" s="1">
        <f t="shared" si="18"/>
        <v>14.7463117178325</v>
      </c>
      <c r="AD14" s="1">
        <f t="shared" si="19"/>
        <v>28.334621038542252</v>
      </c>
      <c r="AE14" s="1">
        <f t="shared" si="20"/>
        <v>52.218205038542237</v>
      </c>
      <c r="AF14" s="1">
        <f t="shared" si="21"/>
        <v>2.0126064270459851</v>
      </c>
      <c r="AG14" s="1">
        <f t="shared" si="22"/>
        <v>36.473638952770102</v>
      </c>
      <c r="AH14" s="1">
        <f t="shared" si="23"/>
        <v>25.706616912517212</v>
      </c>
      <c r="AI14" s="1">
        <f t="shared" si="24"/>
        <v>14.742498308282444</v>
      </c>
      <c r="AJ14" s="1">
        <f t="shared" si="25"/>
        <v>1</v>
      </c>
      <c r="AK14" s="1">
        <f>(AL16+AL14*AK16)</f>
        <v>339.2</v>
      </c>
      <c r="AL14" s="4">
        <f>'Fedrestärke 60 GR int'!I31</f>
        <v>36</v>
      </c>
      <c r="AM14" s="1">
        <f t="shared" si="26"/>
        <v>296.82757942644344</v>
      </c>
      <c r="AN14" s="1">
        <f t="shared" si="1"/>
        <v>4377.1120126720198</v>
      </c>
      <c r="AO14" s="1">
        <f t="shared" si="27"/>
        <v>1667.7757943285969</v>
      </c>
      <c r="AP14" s="1">
        <f t="shared" si="28"/>
        <v>6454.4834519940532</v>
      </c>
      <c r="AQ14" s="1">
        <f t="shared" si="29"/>
        <v>8122.2592463226501</v>
      </c>
      <c r="AR14" s="1">
        <f t="shared" si="30"/>
        <v>3745.1472336506304</v>
      </c>
      <c r="AT14" s="1">
        <f t="shared" si="31"/>
        <v>322.1212638454291</v>
      </c>
      <c r="AU14" s="1">
        <f t="shared" si="32"/>
        <v>4750.1005676068653</v>
      </c>
      <c r="AV14" s="1">
        <f t="shared" si="33"/>
        <v>3372.1586787157848</v>
      </c>
    </row>
    <row r="15" spans="1:48" x14ac:dyDescent="0.25">
      <c r="A15" s="1">
        <v>5.4470000000000001</v>
      </c>
      <c r="B15" s="3">
        <v>8.6519999999999992</v>
      </c>
      <c r="D15" s="3">
        <v>16.693999999999999</v>
      </c>
      <c r="E15" s="1">
        <v>7.3710000000000004</v>
      </c>
      <c r="G15" s="3">
        <f t="shared" si="2"/>
        <v>5.4470000000000001</v>
      </c>
      <c r="H15" s="1">
        <f t="shared" si="3"/>
        <v>7.3710000000000004</v>
      </c>
      <c r="J15" s="3">
        <f t="shared" si="4"/>
        <v>57.371000000000002</v>
      </c>
      <c r="L15" s="1">
        <f t="shared" si="5"/>
        <v>50.00035969870617</v>
      </c>
      <c r="M15" s="1">
        <f t="shared" si="6"/>
        <v>0.21311475409836028</v>
      </c>
      <c r="N15" s="1">
        <f t="shared" si="7"/>
        <v>15.492491803278694</v>
      </c>
      <c r="O15" s="1">
        <f t="shared" si="8"/>
        <v>-2.6232394366197318</v>
      </c>
      <c r="P15" s="1">
        <f t="shared" si="9"/>
        <v>204.5650316901413</v>
      </c>
      <c r="Q15" s="1">
        <f t="shared" si="10"/>
        <v>33.330206168467683</v>
      </c>
      <c r="R15" s="1">
        <f t="shared" si="11"/>
        <v>14.849404593279989</v>
      </c>
      <c r="S15" s="1">
        <v>371.1</v>
      </c>
      <c r="T15" s="1">
        <f t="shared" si="12"/>
        <v>-117.4752</v>
      </c>
      <c r="U15" s="1">
        <f t="shared" si="13"/>
        <v>31.897600000000001</v>
      </c>
      <c r="X15" s="1">
        <f t="shared" si="0"/>
        <v>77.010507833671625</v>
      </c>
      <c r="Y15" s="1">
        <f t="shared" si="14"/>
        <v>70.723389999999995</v>
      </c>
      <c r="Z15" s="1">
        <f t="shared" si="15"/>
        <v>369.21153000000004</v>
      </c>
      <c r="AA15" s="1">
        <f t="shared" si="16"/>
        <v>93.971062000000003</v>
      </c>
      <c r="AB15" s="1">
        <f t="shared" si="17"/>
        <v>332.54229400000003</v>
      </c>
      <c r="AC15" s="1">
        <f t="shared" si="18"/>
        <v>18.882981912282986</v>
      </c>
      <c r="AD15" s="1">
        <f t="shared" si="19"/>
        <v>37.393183831532312</v>
      </c>
      <c r="AE15" s="1">
        <f t="shared" si="20"/>
        <v>60.640855831532321</v>
      </c>
      <c r="AF15" s="1">
        <f t="shared" si="21"/>
        <v>1.9554041641927105</v>
      </c>
      <c r="AG15" s="1">
        <f t="shared" si="22"/>
        <v>33.100306582826818</v>
      </c>
      <c r="AH15" s="1">
        <f t="shared" si="23"/>
        <v>33.730986944347087</v>
      </c>
      <c r="AI15" s="1">
        <f t="shared" si="24"/>
        <v>18.881582351067099</v>
      </c>
      <c r="AJ15" s="1">
        <f t="shared" si="25"/>
        <v>1</v>
      </c>
      <c r="AK15" s="1" t="s">
        <v>36</v>
      </c>
      <c r="AL15" s="1" t="s">
        <v>35</v>
      </c>
      <c r="AM15" s="1">
        <f t="shared" si="26"/>
        <v>298.58964302152543</v>
      </c>
      <c r="AN15" s="1">
        <f t="shared" si="1"/>
        <v>5638.262828370498</v>
      </c>
      <c r="AO15" s="1">
        <f t="shared" si="27"/>
        <v>2200.9628003239918</v>
      </c>
      <c r="AP15" s="1">
        <f t="shared" si="28"/>
        <v>7495.5736259123851</v>
      </c>
      <c r="AQ15" s="1">
        <f t="shared" si="29"/>
        <v>9696.5364262363764</v>
      </c>
      <c r="AR15" s="1">
        <f t="shared" si="30"/>
        <v>4058.2735978658784</v>
      </c>
      <c r="AT15" s="1">
        <f t="shared" si="31"/>
        <v>324.44231877550368</v>
      </c>
      <c r="AU15" s="1">
        <f t="shared" si="32"/>
        <v>6126.4384370169864</v>
      </c>
      <c r="AV15" s="1">
        <f t="shared" si="33"/>
        <v>3570.09798921939</v>
      </c>
    </row>
    <row r="16" spans="1:48" x14ac:dyDescent="0.25">
      <c r="A16" s="1">
        <v>5.343</v>
      </c>
      <c r="B16" s="3">
        <v>9.14</v>
      </c>
      <c r="D16" s="3">
        <v>17.439</v>
      </c>
      <c r="E16" s="1">
        <v>7.6550000000000002</v>
      </c>
      <c r="G16" s="3">
        <f t="shared" si="2"/>
        <v>5.343</v>
      </c>
      <c r="H16" s="1">
        <f t="shared" si="3"/>
        <v>7.6550000000000002</v>
      </c>
      <c r="J16" s="3">
        <f t="shared" si="4"/>
        <v>57.655000000000001</v>
      </c>
      <c r="L16" s="1">
        <f t="shared" si="5"/>
        <v>50.00018440965993</v>
      </c>
      <c r="M16" s="1">
        <f t="shared" si="6"/>
        <v>0.35600907029478551</v>
      </c>
      <c r="N16" s="1">
        <f t="shared" si="7"/>
        <v>14.972580498866204</v>
      </c>
      <c r="O16" s="1">
        <f t="shared" si="8"/>
        <v>-3.085201793721982</v>
      </c>
      <c r="P16" s="1">
        <f t="shared" si="9"/>
        <v>225.261286995516</v>
      </c>
      <c r="Q16" s="1">
        <f t="shared" si="10"/>
        <v>30.554463938194921</v>
      </c>
      <c r="R16" s="1">
        <f t="shared" si="11"/>
        <v>18.363956549425424</v>
      </c>
      <c r="S16" s="1" t="s">
        <v>32</v>
      </c>
      <c r="T16" s="1">
        <f t="shared" si="12"/>
        <v>-117.15409999999999</v>
      </c>
      <c r="U16" s="1">
        <f t="shared" si="13"/>
        <v>34.528500000000001</v>
      </c>
      <c r="X16" s="1">
        <f t="shared" si="0"/>
        <v>77.408197260109347</v>
      </c>
      <c r="Y16" s="1">
        <f t="shared" si="14"/>
        <v>76.905470000000008</v>
      </c>
      <c r="Z16" s="1">
        <f t="shared" si="15"/>
        <v>368.50340000000006</v>
      </c>
      <c r="AA16" s="1">
        <f t="shared" si="16"/>
        <v>99.509180000000001</v>
      </c>
      <c r="AB16" s="1">
        <f t="shared" si="17"/>
        <v>331.433922</v>
      </c>
      <c r="AC16" s="1">
        <f t="shared" si="18"/>
        <v>22.956688615896635</v>
      </c>
      <c r="AD16" s="1">
        <f t="shared" si="19"/>
        <v>46.351006061805087</v>
      </c>
      <c r="AE16" s="1">
        <f t="shared" si="20"/>
        <v>68.954716061805073</v>
      </c>
      <c r="AF16" s="1">
        <f t="shared" si="21"/>
        <v>1.8965219402512459</v>
      </c>
      <c r="AG16" s="1">
        <f t="shared" si="22"/>
        <v>29.496165899673841</v>
      </c>
      <c r="AH16" s="1">
        <f t="shared" si="23"/>
        <v>41.296238543786572</v>
      </c>
      <c r="AI16" s="1">
        <f t="shared" si="24"/>
        <v>22.932281994361148</v>
      </c>
      <c r="AJ16" s="1">
        <f t="shared" si="25"/>
        <v>1</v>
      </c>
      <c r="AK16" s="1">
        <f>'Federstärke 60 GR'!H31</f>
        <v>7.2</v>
      </c>
      <c r="AL16" s="1">
        <f>'Federstärke 60 GR'!G31</f>
        <v>80</v>
      </c>
      <c r="AM16" s="1">
        <f t="shared" si="26"/>
        <v>300.72428078687255</v>
      </c>
      <c r="AN16" s="1">
        <f t="shared" si="1"/>
        <v>6903.6336732637001</v>
      </c>
      <c r="AO16" s="1">
        <f t="shared" si="27"/>
        <v>2728.2202167978476</v>
      </c>
      <c r="AP16" s="1">
        <f t="shared" si="28"/>
        <v>8523.2166335354796</v>
      </c>
      <c r="AQ16" s="1">
        <f t="shared" si="29"/>
        <v>11251.436850333328</v>
      </c>
      <c r="AR16" s="1">
        <f t="shared" si="30"/>
        <v>4347.803177069628</v>
      </c>
      <c r="AT16" s="1">
        <f t="shared" si="31"/>
        <v>327.25414209618896</v>
      </c>
      <c r="AU16" s="1">
        <f t="shared" si="32"/>
        <v>7512.6714383646004</v>
      </c>
      <c r="AV16" s="1">
        <f t="shared" si="33"/>
        <v>3738.7654119687277</v>
      </c>
    </row>
    <row r="17" spans="1:48" x14ac:dyDescent="0.25">
      <c r="A17" s="1">
        <v>5.1859999999999999</v>
      </c>
      <c r="B17" s="3">
        <v>9.5809999999999995</v>
      </c>
      <c r="D17" s="3">
        <v>18.126999999999999</v>
      </c>
      <c r="E17" s="1">
        <v>7.8780000000000001</v>
      </c>
      <c r="G17" s="3">
        <f t="shared" si="2"/>
        <v>5.1859999999999999</v>
      </c>
      <c r="H17" s="1">
        <f t="shared" si="3"/>
        <v>7.8780000000000001</v>
      </c>
      <c r="J17" s="3">
        <f t="shared" si="4"/>
        <v>57.878</v>
      </c>
      <c r="L17" s="1">
        <f t="shared" si="5"/>
        <v>50.000696895143371</v>
      </c>
      <c r="M17" s="1">
        <f t="shared" si="6"/>
        <v>0.52030456852791884</v>
      </c>
      <c r="N17" s="1">
        <f t="shared" si="7"/>
        <v>14.266063451776647</v>
      </c>
      <c r="O17" s="1">
        <f t="shared" si="8"/>
        <v>-3.9750000000001022</v>
      </c>
      <c r="P17" s="1">
        <f t="shared" si="9"/>
        <v>262.55375000000379</v>
      </c>
      <c r="Q17" s="1">
        <f t="shared" si="10"/>
        <v>27.61633641984001</v>
      </c>
      <c r="R17" s="1">
        <f t="shared" si="11"/>
        <v>21.501937731135033</v>
      </c>
      <c r="S17" s="1" t="s">
        <v>38</v>
      </c>
      <c r="T17" s="1">
        <f t="shared" si="12"/>
        <v>-116.8506</v>
      </c>
      <c r="U17" s="1">
        <f t="shared" si="13"/>
        <v>37.103799999999993</v>
      </c>
      <c r="X17" s="1">
        <f t="shared" si="0"/>
        <v>77.872138938133688</v>
      </c>
      <c r="Y17" s="1">
        <f t="shared" si="14"/>
        <v>83.010169999999988</v>
      </c>
      <c r="Z17" s="1">
        <f t="shared" si="15"/>
        <v>367.64438999999999</v>
      </c>
      <c r="AA17" s="1">
        <f t="shared" si="16"/>
        <v>104.963706</v>
      </c>
      <c r="AB17" s="1">
        <f t="shared" si="17"/>
        <v>330.18568199999999</v>
      </c>
      <c r="AC17" s="1">
        <f t="shared" si="18"/>
        <v>26.95109187200061</v>
      </c>
      <c r="AD17" s="1">
        <f t="shared" si="19"/>
        <v>55.393833580159978</v>
      </c>
      <c r="AE17" s="1">
        <f t="shared" si="20"/>
        <v>77.347369580159992</v>
      </c>
      <c r="AF17" s="1">
        <f t="shared" si="21"/>
        <v>1.8335914379116656</v>
      </c>
      <c r="AG17" s="1">
        <f t="shared" si="22"/>
        <v>25.490003170219822</v>
      </c>
      <c r="AH17" s="1">
        <f t="shared" si="23"/>
        <v>48.369019076241671</v>
      </c>
      <c r="AI17" s="1">
        <f t="shared" si="24"/>
        <v>26.867081345106637</v>
      </c>
      <c r="AJ17" s="1">
        <f t="shared" si="25"/>
        <v>1</v>
      </c>
      <c r="AL17" s="1" t="s">
        <v>46</v>
      </c>
      <c r="AM17" s="1">
        <f t="shared" si="26"/>
        <v>303.21453413783598</v>
      </c>
      <c r="AN17" s="1">
        <f t="shared" si="1"/>
        <v>8171.9627664746831</v>
      </c>
      <c r="AO17" s="1">
        <f t="shared" si="27"/>
        <v>3260.4810445282164</v>
      </c>
      <c r="AP17" s="1">
        <f t="shared" si="28"/>
        <v>9560.5989643252578</v>
      </c>
      <c r="AQ17" s="1">
        <f t="shared" si="29"/>
        <v>12821.080008853474</v>
      </c>
      <c r="AR17" s="1">
        <f t="shared" si="30"/>
        <v>4649.1172423787912</v>
      </c>
      <c r="AT17" s="1">
        <f t="shared" si="31"/>
        <v>330.5343953364922</v>
      </c>
      <c r="AU17" s="1">
        <f t="shared" si="32"/>
        <v>8908.2628555699721</v>
      </c>
      <c r="AV17" s="1">
        <f t="shared" si="33"/>
        <v>3912.8171532835022</v>
      </c>
    </row>
    <row r="18" spans="1:48" ht="15" x14ac:dyDescent="0.25">
      <c r="A18" s="1">
        <v>4.9809999999999999</v>
      </c>
      <c r="B18" s="3">
        <v>9.9749999999999996</v>
      </c>
      <c r="D18" s="3">
        <v>18.763000000000002</v>
      </c>
      <c r="E18" s="1">
        <v>8.0380000000000003</v>
      </c>
      <c r="G18" s="3">
        <f t="shared" si="2"/>
        <v>4.9809999999999999</v>
      </c>
      <c r="H18" s="1">
        <f t="shared" si="3"/>
        <v>8.0380000000000003</v>
      </c>
      <c r="J18" s="3">
        <f t="shared" si="4"/>
        <v>58.037999999999997</v>
      </c>
      <c r="L18" s="1">
        <f t="shared" si="5"/>
        <v>49.999954929979687</v>
      </c>
      <c r="M18" s="1">
        <f t="shared" si="6"/>
        <v>0.71469740634005918</v>
      </c>
      <c r="N18" s="1">
        <f t="shared" si="7"/>
        <v>13.354429394812662</v>
      </c>
      <c r="O18" s="1">
        <f t="shared" si="8"/>
        <v>-5.8899999999999029</v>
      </c>
      <c r="P18" s="1">
        <f t="shared" si="9"/>
        <v>340.67334999999633</v>
      </c>
      <c r="Q18" s="1">
        <f t="shared" si="10"/>
        <v>24.77925183150591</v>
      </c>
      <c r="R18" s="1">
        <f t="shared" si="11"/>
        <v>24.386881712430764</v>
      </c>
      <c r="S18" s="1">
        <f>(3.9+AL10/2)/50</f>
        <v>0.26800000000000002</v>
      </c>
      <c r="T18" s="1">
        <f t="shared" si="12"/>
        <v>-116.5547</v>
      </c>
      <c r="U18" s="1">
        <f t="shared" si="13"/>
        <v>39.623700000000007</v>
      </c>
      <c r="X18" s="1">
        <f t="shared" si="0"/>
        <v>78.405433981198001</v>
      </c>
      <c r="Y18" s="1">
        <f t="shared" si="14"/>
        <v>89.043190000000024</v>
      </c>
      <c r="Z18" s="1">
        <f t="shared" si="15"/>
        <v>366.61985999999996</v>
      </c>
      <c r="AA18" s="1">
        <f t="shared" si="16"/>
        <v>110.33910400000002</v>
      </c>
      <c r="AB18" s="1">
        <f t="shared" si="17"/>
        <v>328.784154</v>
      </c>
      <c r="AC18" s="1">
        <f t="shared" si="18"/>
        <v>30.760732670203716</v>
      </c>
      <c r="AD18" s="1">
        <f t="shared" si="19"/>
        <v>64.263938168494121</v>
      </c>
      <c r="AE18" s="1">
        <f t="shared" si="20"/>
        <v>85.559852168494103</v>
      </c>
      <c r="AF18" s="1">
        <f t="shared" si="21"/>
        <v>1.7700917453360698</v>
      </c>
      <c r="AG18" s="1">
        <f t="shared" si="22"/>
        <v>21.380230282836834</v>
      </c>
      <c r="AH18" s="1">
        <f t="shared" si="23"/>
        <v>54.959243854068127</v>
      </c>
      <c r="AI18" s="1">
        <f t="shared" si="24"/>
        <v>30.572362141637363</v>
      </c>
      <c r="AJ18" s="1">
        <f t="shared" si="25"/>
        <v>1</v>
      </c>
      <c r="AK18" s="1" t="s">
        <v>47</v>
      </c>
      <c r="AL18" s="4" t="str">
        <f>'Fedrestärke 60 GR int'!A22</f>
        <v>Feder</v>
      </c>
      <c r="AM18" s="1">
        <f t="shared" si="26"/>
        <v>306.07704861098802</v>
      </c>
      <c r="AN18" s="1">
        <f t="shared" si="1"/>
        <v>9415.1542688075497</v>
      </c>
      <c r="AO18" s="1">
        <f t="shared" si="27"/>
        <v>3782.5754005975641</v>
      </c>
      <c r="AP18" s="1">
        <f t="shared" si="28"/>
        <v>10575.711087138885</v>
      </c>
      <c r="AQ18" s="1">
        <f t="shared" si="29"/>
        <v>14358.286487736448</v>
      </c>
      <c r="AR18" s="1">
        <f t="shared" si="30"/>
        <v>4943.1322189288985</v>
      </c>
      <c r="AT18" s="1">
        <f t="shared" si="31"/>
        <v>334.30500460897417</v>
      </c>
      <c r="AU18" s="1">
        <f t="shared" si="32"/>
        <v>10283.466877087876</v>
      </c>
      <c r="AV18" s="1">
        <f t="shared" si="33"/>
        <v>4074.8196106485721</v>
      </c>
    </row>
    <row r="19" spans="1:48" x14ac:dyDescent="0.25">
      <c r="A19" s="1">
        <v>4.7329999999999997</v>
      </c>
      <c r="B19" s="3">
        <v>10.321999999999999</v>
      </c>
      <c r="D19" s="3">
        <v>19.352</v>
      </c>
      <c r="E19" s="1">
        <v>8.1379999999999999</v>
      </c>
      <c r="G19" s="3">
        <f t="shared" si="2"/>
        <v>4.7329999999999997</v>
      </c>
      <c r="H19" s="1">
        <f t="shared" si="3"/>
        <v>8.1379999999999999</v>
      </c>
      <c r="J19" s="3">
        <f t="shared" si="4"/>
        <v>58.137999999999998</v>
      </c>
      <c r="L19" s="1">
        <f t="shared" si="5"/>
        <v>50.000850162772238</v>
      </c>
      <c r="M19" s="1">
        <f t="shared" si="6"/>
        <v>0.94719471947194434</v>
      </c>
      <c r="N19" s="1">
        <f t="shared" si="7"/>
        <v>12.252699669967024</v>
      </c>
      <c r="O19" s="1">
        <f t="shared" si="8"/>
        <v>-13.625000000000245</v>
      </c>
      <c r="P19" s="1">
        <f t="shared" si="9"/>
        <v>651.08362500000953</v>
      </c>
      <c r="Q19" s="1">
        <f t="shared" si="10"/>
        <v>21.919516504826845</v>
      </c>
      <c r="R19" s="1">
        <f t="shared" si="11"/>
        <v>26.888400121733625</v>
      </c>
      <c r="S19" s="1" t="s">
        <v>23</v>
      </c>
      <c r="T19" s="1">
        <f t="shared" si="12"/>
        <v>-116.2689</v>
      </c>
      <c r="U19" s="1">
        <f t="shared" si="13"/>
        <v>42.087900000000005</v>
      </c>
      <c r="X19" s="1">
        <f t="shared" si="0"/>
        <v>78.998774177957969</v>
      </c>
      <c r="Y19" s="1">
        <f t="shared" si="14"/>
        <v>95.008480000000006</v>
      </c>
      <c r="Z19" s="1">
        <f t="shared" si="15"/>
        <v>365.45177000000001</v>
      </c>
      <c r="AA19" s="1">
        <f t="shared" si="16"/>
        <v>115.641178</v>
      </c>
      <c r="AB19" s="1">
        <f t="shared" si="17"/>
        <v>327.24946800000004</v>
      </c>
      <c r="AC19" s="1">
        <f t="shared" si="18"/>
        <v>34.513402433450523</v>
      </c>
      <c r="AD19" s="1">
        <f t="shared" si="19"/>
        <v>73.088963495173161</v>
      </c>
      <c r="AE19" s="1">
        <f t="shared" si="20"/>
        <v>93.721661495173151</v>
      </c>
      <c r="AF19" s="1">
        <f t="shared" si="21"/>
        <v>1.7047043281169609</v>
      </c>
      <c r="AG19" s="1">
        <f t="shared" si="22"/>
        <v>17.057900676788421</v>
      </c>
      <c r="AH19" s="1">
        <f t="shared" si="23"/>
        <v>61.05767929285274</v>
      </c>
      <c r="AI19" s="1">
        <f t="shared" si="24"/>
        <v>34.169279171119115</v>
      </c>
      <c r="AJ19" s="1">
        <f t="shared" si="25"/>
        <v>1</v>
      </c>
      <c r="AK19" s="1" t="s">
        <v>35</v>
      </c>
      <c r="AM19" s="1">
        <f t="shared" si="26"/>
        <v>309.26186145111683</v>
      </c>
      <c r="AN19" s="1">
        <f t="shared" si="1"/>
        <v>10673.679081580414</v>
      </c>
      <c r="AO19" s="1">
        <f t="shared" si="27"/>
        <v>4302.0163913258921</v>
      </c>
      <c r="AP19" s="1">
        <f t="shared" si="28"/>
        <v>11584.559690772374</v>
      </c>
      <c r="AQ19" s="1">
        <f t="shared" si="29"/>
        <v>15886.576082098265</v>
      </c>
      <c r="AR19" s="1">
        <f t="shared" si="30"/>
        <v>5212.8970005178508</v>
      </c>
      <c r="AT19" s="1">
        <f t="shared" si="31"/>
        <v>338.50015713614584</v>
      </c>
      <c r="AU19" s="1">
        <f t="shared" si="32"/>
        <v>11682.792147026041</v>
      </c>
      <c r="AV19" s="1">
        <f t="shared" si="33"/>
        <v>4203.7839350722243</v>
      </c>
    </row>
    <row r="20" spans="1:48" x14ac:dyDescent="0.25">
      <c r="A20" s="1">
        <v>4.4459999999999997</v>
      </c>
      <c r="B20" s="3">
        <v>10.625</v>
      </c>
      <c r="D20" s="3">
        <v>19.896999999999998</v>
      </c>
      <c r="E20" s="1">
        <v>8.1780000000000008</v>
      </c>
      <c r="G20" s="3">
        <f t="shared" si="2"/>
        <v>4.4459999999999997</v>
      </c>
      <c r="H20" s="1">
        <f t="shared" si="3"/>
        <v>8.1780000000000008</v>
      </c>
      <c r="J20" s="3">
        <f t="shared" si="4"/>
        <v>58.177999999999997</v>
      </c>
      <c r="L20" s="1">
        <f t="shared" si="5"/>
        <v>50.00021209955014</v>
      </c>
      <c r="M20" s="1">
        <f t="shared" si="6"/>
        <v>1.2393822393822367</v>
      </c>
      <c r="N20" s="1">
        <f t="shared" si="7"/>
        <v>10.88625482625485</v>
      </c>
      <c r="O20" s="1">
        <f t="shared" si="8"/>
        <v>28.111111111110059</v>
      </c>
      <c r="P20" s="1">
        <f t="shared" si="9"/>
        <v>-1016.5397777777353</v>
      </c>
      <c r="Q20" s="1">
        <f t="shared" si="10"/>
        <v>19.117229812573793</v>
      </c>
      <c r="R20" s="1">
        <f t="shared" si="11"/>
        <v>29.136682509019991</v>
      </c>
      <c r="S20" s="1">
        <f>-((645.5+65)-AL8/2)/50</f>
        <v>-6.71</v>
      </c>
      <c r="T20" s="1">
        <f t="shared" si="12"/>
        <v>-115.9816</v>
      </c>
      <c r="U20" s="1">
        <f t="shared" si="13"/>
        <v>44.497199999999999</v>
      </c>
      <c r="X20" s="1">
        <f t="shared" si="0"/>
        <v>79.657106314502784</v>
      </c>
      <c r="Y20" s="1">
        <f t="shared" si="14"/>
        <v>100.90377000000001</v>
      </c>
      <c r="Z20" s="1">
        <f t="shared" si="15"/>
        <v>364.12081000000001</v>
      </c>
      <c r="AA20" s="1">
        <f t="shared" si="16"/>
        <v>120.86641399999999</v>
      </c>
      <c r="AB20" s="1">
        <f t="shared" si="17"/>
        <v>325.56476199999997</v>
      </c>
      <c r="AC20" s="1">
        <f t="shared" si="18"/>
        <v>38.096236049189962</v>
      </c>
      <c r="AD20" s="1">
        <f t="shared" si="19"/>
        <v>81.786540187426212</v>
      </c>
      <c r="AE20" s="1">
        <f t="shared" si="20"/>
        <v>101.7491841874262</v>
      </c>
      <c r="AF20" s="1">
        <f t="shared" si="21"/>
        <v>1.6385636609545842</v>
      </c>
      <c r="AG20" s="1">
        <f t="shared" si="22"/>
        <v>12.643025683077312</v>
      </c>
      <c r="AH20" s="1">
        <f t="shared" si="23"/>
        <v>66.678763991074391</v>
      </c>
      <c r="AI20" s="1">
        <f t="shared" si="24"/>
        <v>37.5420814820544</v>
      </c>
      <c r="AJ20" s="1">
        <f t="shared" si="25"/>
        <v>1</v>
      </c>
      <c r="AK20" s="1">
        <v>32</v>
      </c>
      <c r="AL20" s="1" t="s">
        <v>51</v>
      </c>
      <c r="AM20" s="1">
        <f t="shared" si="26"/>
        <v>312.79552502723482</v>
      </c>
      <c r="AN20" s="1">
        <f t="shared" si="1"/>
        <v>11916.332156567843</v>
      </c>
      <c r="AO20" s="1">
        <f t="shared" si="27"/>
        <v>4813.9557554319072</v>
      </c>
      <c r="AP20" s="1">
        <f t="shared" si="28"/>
        <v>12576.809660671004</v>
      </c>
      <c r="AQ20" s="1">
        <f t="shared" si="29"/>
        <v>17390.765416102913</v>
      </c>
      <c r="AR20" s="1">
        <f t="shared" si="30"/>
        <v>5474.4332595350697</v>
      </c>
      <c r="AT20" s="1">
        <f t="shared" si="31"/>
        <v>343.15482867437231</v>
      </c>
      <c r="AU20" s="1">
        <f t="shared" si="32"/>
        <v>13072.907354598228</v>
      </c>
      <c r="AV20" s="1">
        <f t="shared" si="33"/>
        <v>4317.8580615046849</v>
      </c>
    </row>
    <row r="21" spans="1:48" s="2" customFormat="1" x14ac:dyDescent="0.25">
      <c r="A21" s="2">
        <v>4.125</v>
      </c>
      <c r="B21" s="3">
        <v>10.884</v>
      </c>
      <c r="D21" s="3">
        <v>20.402999999999999</v>
      </c>
      <c r="E21" s="2">
        <v>8.16</v>
      </c>
      <c r="G21" s="3">
        <f t="shared" si="2"/>
        <v>4.125</v>
      </c>
      <c r="H21" s="2">
        <f t="shared" si="3"/>
        <v>8.16</v>
      </c>
      <c r="J21" s="3">
        <f t="shared" si="4"/>
        <v>58.16</v>
      </c>
      <c r="L21" s="2">
        <f t="shared" si="5"/>
        <v>49.999934599957228</v>
      </c>
      <c r="M21" s="1">
        <f t="shared" si="6"/>
        <v>1.6313364055299504</v>
      </c>
      <c r="N21" s="1">
        <f t="shared" si="7"/>
        <v>9.1039677419355112</v>
      </c>
      <c r="O21" s="1">
        <f t="shared" si="8"/>
        <v>6.3378378378380198</v>
      </c>
      <c r="P21" s="1">
        <f t="shared" si="9"/>
        <v>-145.34825675676427</v>
      </c>
      <c r="Q21" s="1">
        <f t="shared" si="10"/>
        <v>16.408390257618212</v>
      </c>
      <c r="R21" s="1">
        <f t="shared" si="11"/>
        <v>31.319588254363307</v>
      </c>
      <c r="S21" s="1"/>
      <c r="T21" s="1">
        <f t="shared" si="12"/>
        <v>-115.69279999999999</v>
      </c>
      <c r="U21" s="1">
        <f t="shared" si="13"/>
        <v>46.851399999999991</v>
      </c>
      <c r="X21" s="1">
        <f t="shared" si="0"/>
        <v>80.373873104386348</v>
      </c>
      <c r="Y21" s="1">
        <f t="shared" si="14"/>
        <v>106.73335999999999</v>
      </c>
      <c r="Z21" s="1">
        <f t="shared" si="15"/>
        <v>362.64161999999999</v>
      </c>
      <c r="AA21" s="1">
        <f t="shared" si="16"/>
        <v>126.02034799999998</v>
      </c>
      <c r="AB21" s="1">
        <f t="shared" si="17"/>
        <v>323.74345599999998</v>
      </c>
      <c r="AC21" s="1">
        <f t="shared" si="18"/>
        <v>41.344042347069497</v>
      </c>
      <c r="AD21" s="1">
        <f t="shared" si="19"/>
        <v>90.324969742381782</v>
      </c>
      <c r="AE21" s="1">
        <f t="shared" si="20"/>
        <v>109.61195774238178</v>
      </c>
      <c r="AF21" s="1">
        <f t="shared" si="21"/>
        <v>1.5729294740639539</v>
      </c>
      <c r="AG21" s="1">
        <f t="shared" si="22"/>
        <v>8.2339090589715482</v>
      </c>
      <c r="AH21" s="1">
        <f t="shared" si="23"/>
        <v>71.847451444139892</v>
      </c>
      <c r="AI21" s="1">
        <f t="shared" si="24"/>
        <v>40.527863189776582</v>
      </c>
      <c r="AJ21" s="1">
        <f t="shared" si="25"/>
        <v>1</v>
      </c>
      <c r="AK21" s="2" t="s">
        <v>36</v>
      </c>
      <c r="AL21" s="2">
        <f>SIGN(AR89)</f>
        <v>1</v>
      </c>
      <c r="AM21" s="1">
        <f t="shared" si="26"/>
        <v>316.64284244861381</v>
      </c>
      <c r="AN21" s="1">
        <f t="shared" si="1"/>
        <v>13091.295087091943</v>
      </c>
      <c r="AO21" s="1">
        <f t="shared" si="27"/>
        <v>5316.5277190365914</v>
      </c>
      <c r="AP21" s="1">
        <f t="shared" si="28"/>
        <v>13548.695648704845</v>
      </c>
      <c r="AQ21" s="1">
        <f t="shared" si="29"/>
        <v>18865.223367741437</v>
      </c>
      <c r="AR21" s="1">
        <f t="shared" si="30"/>
        <v>5773.9282806494939</v>
      </c>
      <c r="AS21" s="1"/>
      <c r="AT21" s="1">
        <f t="shared" si="31"/>
        <v>348.22265658556501</v>
      </c>
      <c r="AU21" s="1">
        <f t="shared" si="32"/>
        <v>14396.932260082638</v>
      </c>
      <c r="AV21" s="1">
        <f t="shared" si="33"/>
        <v>4468.2911076587989</v>
      </c>
    </row>
    <row r="22" spans="1:48" x14ac:dyDescent="0.25">
      <c r="A22" s="1">
        <v>3.7709999999999999</v>
      </c>
      <c r="B22" s="3">
        <v>11.101000000000001</v>
      </c>
      <c r="D22" s="3">
        <v>20.872</v>
      </c>
      <c r="E22" s="1">
        <v>8.0860000000000003</v>
      </c>
      <c r="G22" s="3">
        <f t="shared" si="2"/>
        <v>3.7709999999999999</v>
      </c>
      <c r="H22" s="1">
        <f t="shared" si="3"/>
        <v>8.0860000000000003</v>
      </c>
      <c r="J22" s="3">
        <f t="shared" si="4"/>
        <v>58.085999999999999</v>
      </c>
      <c r="L22" s="1">
        <f t="shared" si="5"/>
        <v>50.000344258814856</v>
      </c>
      <c r="M22" s="1">
        <f t="shared" si="6"/>
        <v>2.1404494382022574</v>
      </c>
      <c r="N22" s="1">
        <f t="shared" si="7"/>
        <v>7.0522415730336387</v>
      </c>
      <c r="O22" s="1">
        <f t="shared" si="8"/>
        <v>3.4330708661418576</v>
      </c>
      <c r="P22" s="1">
        <f t="shared" si="9"/>
        <v>-28.761929133863546</v>
      </c>
      <c r="Q22" s="1">
        <f t="shared" si="10"/>
        <v>13.853309999658562</v>
      </c>
      <c r="R22" s="1">
        <f t="shared" si="11"/>
        <v>33.178430392527702</v>
      </c>
      <c r="T22" s="1">
        <f t="shared" si="12"/>
        <v>-115.4016</v>
      </c>
      <c r="U22" s="1">
        <f t="shared" si="13"/>
        <v>49.154999999999994</v>
      </c>
      <c r="X22" s="1">
        <f t="shared" si="0"/>
        <v>81.144632426057598</v>
      </c>
      <c r="Y22" s="1">
        <f t="shared" si="14"/>
        <v>112.50557000000001</v>
      </c>
      <c r="Z22" s="1">
        <f t="shared" si="15"/>
        <v>361.01655</v>
      </c>
      <c r="AA22" s="1">
        <f t="shared" si="16"/>
        <v>131.11069000000001</v>
      </c>
      <c r="AB22" s="1">
        <f t="shared" si="17"/>
        <v>321.78728199999995</v>
      </c>
      <c r="AC22" s="1">
        <f t="shared" si="18"/>
        <v>44.552480446388628</v>
      </c>
      <c r="AD22" s="1">
        <f t="shared" si="19"/>
        <v>98.652260000341442</v>
      </c>
      <c r="AE22" s="1">
        <f t="shared" si="20"/>
        <v>117.25738000034144</v>
      </c>
      <c r="AF22" s="1">
        <f t="shared" si="21"/>
        <v>1.5081860629728174</v>
      </c>
      <c r="AG22" s="1">
        <f t="shared" si="22"/>
        <v>3.8633407621896225</v>
      </c>
      <c r="AH22" s="1">
        <f t="shared" si="23"/>
        <v>76.596445415790399</v>
      </c>
      <c r="AI22" s="1">
        <f t="shared" si="24"/>
        <v>43.418015023262697</v>
      </c>
      <c r="AJ22" s="1">
        <f t="shared" si="25"/>
        <v>1</v>
      </c>
      <c r="AK22" s="1">
        <v>2.7</v>
      </c>
      <c r="AM22" s="1">
        <f t="shared" si="26"/>
        <v>320.7799701836164</v>
      </c>
      <c r="AN22" s="1">
        <f t="shared" si="1"/>
        <v>14291.543349198697</v>
      </c>
      <c r="AO22" s="1">
        <f t="shared" si="27"/>
        <v>5806.6720236200972</v>
      </c>
      <c r="AP22" s="1">
        <f t="shared" si="28"/>
        <v>14493.715712322208</v>
      </c>
      <c r="AQ22" s="1">
        <f t="shared" si="29"/>
        <v>20300.387735942306</v>
      </c>
      <c r="AR22" s="1">
        <f t="shared" si="30"/>
        <v>6008.844386743609</v>
      </c>
      <c r="AT22" s="1">
        <f t="shared" si="31"/>
        <v>353.67223329350946</v>
      </c>
      <c r="AU22" s="1">
        <f t="shared" si="32"/>
        <v>15756.975258239678</v>
      </c>
      <c r="AV22" s="1">
        <f t="shared" si="33"/>
        <v>4543.4124777026282</v>
      </c>
    </row>
    <row r="23" spans="1:48" x14ac:dyDescent="0.25">
      <c r="A23" s="1">
        <v>3.39</v>
      </c>
      <c r="B23" s="3">
        <v>11.279</v>
      </c>
      <c r="D23" s="3">
        <v>21.308</v>
      </c>
      <c r="E23" s="1">
        <v>7.9589999999999996</v>
      </c>
      <c r="G23" s="3">
        <f t="shared" si="2"/>
        <v>3.39</v>
      </c>
      <c r="H23" s="1">
        <f t="shared" si="3"/>
        <v>7.9589999999999996</v>
      </c>
      <c r="J23" s="3">
        <f t="shared" si="4"/>
        <v>57.959000000000003</v>
      </c>
      <c r="L23" s="1">
        <f t="shared" si="5"/>
        <v>50.000771234051989</v>
      </c>
      <c r="M23" s="1">
        <f t="shared" si="6"/>
        <v>2.8865248226950353</v>
      </c>
      <c r="N23" s="1">
        <f t="shared" si="7"/>
        <v>4.3031773049645388</v>
      </c>
      <c r="O23" s="1">
        <f t="shared" si="8"/>
        <v>2.2625698324022152</v>
      </c>
      <c r="P23" s="1">
        <f t="shared" si="9"/>
        <v>18.400983240224306</v>
      </c>
      <c r="Q23" s="1">
        <f t="shared" si="10"/>
        <v>11.29713373126779</v>
      </c>
      <c r="R23" s="1">
        <f t="shared" si="11"/>
        <v>34.761045593092128</v>
      </c>
      <c r="T23" s="1">
        <f t="shared" si="12"/>
        <v>-115.10180000000001</v>
      </c>
      <c r="U23" s="1">
        <f t="shared" si="13"/>
        <v>51.405999999999999</v>
      </c>
      <c r="X23" s="1">
        <f t="shared" si="0"/>
        <v>81.969125597629713</v>
      </c>
      <c r="Y23" s="1">
        <f t="shared" si="14"/>
        <v>118.21176</v>
      </c>
      <c r="Z23" s="1">
        <f t="shared" si="15"/>
        <v>359.24790000000007</v>
      </c>
      <c r="AA23" s="1">
        <f t="shared" si="16"/>
        <v>136.13002</v>
      </c>
      <c r="AB23" s="1">
        <f t="shared" si="17"/>
        <v>319.69977600000004</v>
      </c>
      <c r="AC23" s="1">
        <f t="shared" si="18"/>
        <v>47.647197533175252</v>
      </c>
      <c r="AD23" s="1">
        <f t="shared" si="19"/>
        <v>106.91462626873221</v>
      </c>
      <c r="AE23" s="1">
        <f t="shared" si="20"/>
        <v>124.83288626873221</v>
      </c>
      <c r="AF23" s="1">
        <f t="shared" si="21"/>
        <v>1.4426383680132306</v>
      </c>
      <c r="AG23" s="1">
        <f t="shared" si="22"/>
        <v>-0.58776309617222466</v>
      </c>
      <c r="AH23" s="1">
        <f t="shared" si="23"/>
        <v>80.902184072398512</v>
      </c>
      <c r="AI23" s="1">
        <f t="shared" si="24"/>
        <v>46.141138479306385</v>
      </c>
      <c r="AJ23" s="1">
        <f t="shared" si="25"/>
        <v>1</v>
      </c>
      <c r="AM23" s="1">
        <f t="shared" si="26"/>
        <v>325.2055197313469</v>
      </c>
      <c r="AN23" s="1">
        <f t="shared" si="1"/>
        <v>15495.131637518407</v>
      </c>
      <c r="AO23" s="1">
        <f t="shared" si="27"/>
        <v>6292.9949021775774</v>
      </c>
      <c r="AP23" s="1">
        <f t="shared" si="28"/>
        <v>15430.093740132916</v>
      </c>
      <c r="AQ23" s="1">
        <f t="shared" si="29"/>
        <v>21723.088642310493</v>
      </c>
      <c r="AR23" s="1">
        <f t="shared" si="30"/>
        <v>6227.9570047920861</v>
      </c>
      <c r="AT23" s="1">
        <f t="shared" si="31"/>
        <v>359.50172981379296</v>
      </c>
      <c r="AU23" s="1">
        <f t="shared" si="32"/>
        <v>17129.249933955991</v>
      </c>
      <c r="AV23" s="1">
        <f t="shared" si="33"/>
        <v>4593.8387083545022</v>
      </c>
    </row>
    <row r="24" spans="1:48" x14ac:dyDescent="0.25">
      <c r="A24" s="1">
        <v>2.9830000000000001</v>
      </c>
      <c r="B24" s="3">
        <v>11.42</v>
      </c>
      <c r="D24" s="3">
        <v>21.713000000000001</v>
      </c>
      <c r="E24" s="1">
        <v>7.78</v>
      </c>
      <c r="G24" s="3">
        <f t="shared" si="2"/>
        <v>2.9830000000000001</v>
      </c>
      <c r="H24" s="1">
        <f t="shared" si="3"/>
        <v>7.78</v>
      </c>
      <c r="J24" s="3">
        <f t="shared" si="4"/>
        <v>57.78</v>
      </c>
      <c r="L24" s="1">
        <f t="shared" si="5"/>
        <v>50.000624996093798</v>
      </c>
      <c r="M24" s="1">
        <f t="shared" si="6"/>
        <v>4.0280373831775966</v>
      </c>
      <c r="N24" s="1">
        <f t="shared" si="7"/>
        <v>0.65181308411200334</v>
      </c>
      <c r="O24" s="1">
        <f t="shared" si="8"/>
        <v>1.6563876651981995</v>
      </c>
      <c r="P24" s="1">
        <f t="shared" si="9"/>
        <v>42.779907488988457</v>
      </c>
      <c r="Q24" s="1">
        <f t="shared" si="10"/>
        <v>8.8816012932906521</v>
      </c>
      <c r="R24" s="1">
        <f t="shared" si="11"/>
        <v>36.101328573909235</v>
      </c>
      <c r="T24" s="1">
        <f t="shared" si="12"/>
        <v>-114.79</v>
      </c>
      <c r="U24" s="1">
        <f t="shared" si="13"/>
        <v>53.609000000000002</v>
      </c>
      <c r="X24" s="1">
        <f t="shared" si="0"/>
        <v>82.846081989433856</v>
      </c>
      <c r="Y24" s="1">
        <f t="shared" si="14"/>
        <v>123.86060000000001</v>
      </c>
      <c r="Z24" s="1">
        <f t="shared" si="15"/>
        <v>357.33070000000004</v>
      </c>
      <c r="AA24" s="1">
        <f t="shared" si="16"/>
        <v>141.08578</v>
      </c>
      <c r="AB24" s="1">
        <f t="shared" si="17"/>
        <v>317.47595999999999</v>
      </c>
      <c r="AC24" s="1">
        <f t="shared" si="18"/>
        <v>50.650849537725847</v>
      </c>
      <c r="AD24" s="1">
        <f t="shared" si="19"/>
        <v>114.97899870670935</v>
      </c>
      <c r="AE24" s="1">
        <f t="shared" si="20"/>
        <v>132.20417870670934</v>
      </c>
      <c r="AF24" s="1">
        <f t="shared" si="21"/>
        <v>1.378144598530697</v>
      </c>
      <c r="AG24" s="1">
        <f t="shared" si="22"/>
        <v>-4.9656569430887885</v>
      </c>
      <c r="AH24" s="1">
        <f t="shared" si="23"/>
        <v>84.822597012121761</v>
      </c>
      <c r="AI24" s="1">
        <f t="shared" si="24"/>
        <v>48.721268438212526</v>
      </c>
      <c r="AJ24" s="1">
        <f t="shared" si="25"/>
        <v>1</v>
      </c>
      <c r="AK24" s="1" t="s">
        <v>48</v>
      </c>
      <c r="AM24" s="1">
        <f t="shared" si="26"/>
        <v>329.91267085999482</v>
      </c>
      <c r="AN24" s="1">
        <f t="shared" si="1"/>
        <v>16710.357052318868</v>
      </c>
      <c r="AO24" s="1">
        <f t="shared" si="27"/>
        <v>6767.6638638769118</v>
      </c>
      <c r="AP24" s="1">
        <f t="shared" si="28"/>
        <v>16341.229713221517</v>
      </c>
      <c r="AQ24" s="1">
        <f t="shared" si="29"/>
        <v>23108.893577098428</v>
      </c>
      <c r="AR24" s="1">
        <f t="shared" si="30"/>
        <v>6398.5365247795598</v>
      </c>
      <c r="AT24" s="1">
        <f t="shared" si="31"/>
        <v>365.70216228640493</v>
      </c>
      <c r="AU24" s="1">
        <f t="shared" si="32"/>
        <v>18523.125197589696</v>
      </c>
      <c r="AV24" s="1">
        <f t="shared" si="33"/>
        <v>4585.7683795087323</v>
      </c>
    </row>
    <row r="25" spans="1:48" x14ac:dyDescent="0.25">
      <c r="A25" s="1">
        <v>2.552</v>
      </c>
      <c r="B25" s="3">
        <v>11.526999999999999</v>
      </c>
      <c r="D25" s="3">
        <v>22.088999999999999</v>
      </c>
      <c r="E25" s="1">
        <v>7.5529999999999999</v>
      </c>
      <c r="G25" s="3">
        <f t="shared" si="2"/>
        <v>2.552</v>
      </c>
      <c r="H25" s="1">
        <f t="shared" si="3"/>
        <v>7.5529999999999999</v>
      </c>
      <c r="J25" s="3">
        <f t="shared" si="4"/>
        <v>57.552999999999997</v>
      </c>
      <c r="L25" s="1">
        <f t="shared" si="5"/>
        <v>50.000870442423292</v>
      </c>
      <c r="M25" s="1">
        <f t="shared" si="6"/>
        <v>6.0945945945944624</v>
      </c>
      <c r="N25" s="1">
        <f t="shared" si="7"/>
        <v>-5.2301486486480329</v>
      </c>
      <c r="O25" s="1">
        <f t="shared" si="8"/>
        <v>1.2737226277372227</v>
      </c>
      <c r="P25" s="1">
        <f t="shared" si="9"/>
        <v>58.116952554744678</v>
      </c>
      <c r="Q25" s="1">
        <f t="shared" si="10"/>
        <v>6.5700874902812583</v>
      </c>
      <c r="R25" s="1">
        <f t="shared" si="11"/>
        <v>37.426945379956834</v>
      </c>
      <c r="T25" s="1">
        <f t="shared" si="12"/>
        <v>-114.46669999999999</v>
      </c>
      <c r="U25" s="1">
        <f t="shared" si="13"/>
        <v>55.7669</v>
      </c>
      <c r="X25" s="1">
        <f t="shared" si="0"/>
        <v>83.77058233353759</v>
      </c>
      <c r="Y25" s="1">
        <f t="shared" si="14"/>
        <v>129.45374000000001</v>
      </c>
      <c r="Z25" s="1">
        <f t="shared" si="15"/>
        <v>355.27527000000003</v>
      </c>
      <c r="AA25" s="1">
        <f t="shared" si="16"/>
        <v>145.98023799999999</v>
      </c>
      <c r="AB25" s="1">
        <f t="shared" si="17"/>
        <v>315.12554399999999</v>
      </c>
      <c r="AC25" s="1">
        <f t="shared" si="18"/>
        <v>53.359874672889738</v>
      </c>
      <c r="AD25" s="1">
        <f t="shared" si="19"/>
        <v>122.88365250971876</v>
      </c>
      <c r="AE25" s="1">
        <f t="shared" si="20"/>
        <v>139.41015050971873</v>
      </c>
      <c r="AF25" s="1">
        <f t="shared" si="21"/>
        <v>1.3152235988706549</v>
      </c>
      <c r="AG25" s="1">
        <f t="shared" si="22"/>
        <v>-9.2313196164826223</v>
      </c>
      <c r="AH25" s="1">
        <f t="shared" si="23"/>
        <v>88.393520294824441</v>
      </c>
      <c r="AI25" s="1">
        <f t="shared" si="24"/>
        <v>50.966574914867607</v>
      </c>
      <c r="AJ25" s="1">
        <f t="shared" si="25"/>
        <v>1</v>
      </c>
      <c r="AK25" s="1" t="s">
        <v>35</v>
      </c>
      <c r="AM25" s="1">
        <f t="shared" si="26"/>
        <v>334.87501890700605</v>
      </c>
      <c r="AN25" s="1">
        <f t="shared" si="1"/>
        <v>17868.889039959424</v>
      </c>
      <c r="AO25" s="1">
        <f t="shared" si="27"/>
        <v>7232.9317867220461</v>
      </c>
      <c r="AP25" s="1">
        <f t="shared" si="28"/>
        <v>17231.931063904296</v>
      </c>
      <c r="AQ25" s="1">
        <f t="shared" si="29"/>
        <v>24464.862850626341</v>
      </c>
      <c r="AR25" s="1">
        <f t="shared" si="30"/>
        <v>6595.9738106669174</v>
      </c>
      <c r="AT25" s="1">
        <f t="shared" si="31"/>
        <v>372.23874951935602</v>
      </c>
      <c r="AU25" s="1">
        <f t="shared" si="32"/>
        <v>19862.613022746031</v>
      </c>
      <c r="AV25" s="1">
        <f t="shared" si="33"/>
        <v>4602.2498278803105</v>
      </c>
    </row>
    <row r="26" spans="1:48" x14ac:dyDescent="0.25">
      <c r="A26" s="1">
        <v>2.101</v>
      </c>
      <c r="B26" s="3">
        <v>11.601000000000001</v>
      </c>
      <c r="D26" s="3">
        <v>22.437999999999999</v>
      </c>
      <c r="E26" s="1">
        <v>7.2789999999999999</v>
      </c>
      <c r="G26" s="3">
        <f t="shared" si="2"/>
        <v>2.101</v>
      </c>
      <c r="H26" s="1">
        <f t="shared" si="3"/>
        <v>7.2789999999999999</v>
      </c>
      <c r="J26" s="3">
        <f t="shared" si="4"/>
        <v>57.278999999999996</v>
      </c>
      <c r="L26" s="1">
        <f t="shared" si="5"/>
        <v>50.000732524634074</v>
      </c>
      <c r="M26" s="1">
        <f t="shared" si="6"/>
        <v>10.466666666666685</v>
      </c>
      <c r="N26" s="1">
        <f t="shared" si="7"/>
        <v>-15.804133333333397</v>
      </c>
      <c r="O26" s="1">
        <f t="shared" si="8"/>
        <v>1.0157232704402597</v>
      </c>
      <c r="P26" s="1">
        <f t="shared" si="9"/>
        <v>68.330323899370683</v>
      </c>
      <c r="Q26" s="1">
        <f t="shared" si="10"/>
        <v>4.4511142277234095</v>
      </c>
      <c r="R26" s="1">
        <f t="shared" si="11"/>
        <v>38.686262250171737</v>
      </c>
      <c r="T26" s="1">
        <f t="shared" si="12"/>
        <v>-114.12769999999999</v>
      </c>
      <c r="U26" s="1">
        <f t="shared" si="13"/>
        <v>57.875700000000002</v>
      </c>
      <c r="X26" s="1">
        <f t="shared" si="0"/>
        <v>84.740468619072431</v>
      </c>
      <c r="Y26" s="1">
        <f t="shared" si="14"/>
        <v>134.98053999999999</v>
      </c>
      <c r="Z26" s="1">
        <f t="shared" si="15"/>
        <v>353.08190999999999</v>
      </c>
      <c r="AA26" s="1">
        <f t="shared" si="16"/>
        <v>150.80397399999998</v>
      </c>
      <c r="AB26" s="1">
        <f t="shared" si="17"/>
        <v>312.65006399999999</v>
      </c>
      <c r="AC26" s="1">
        <f t="shared" si="18"/>
        <v>55.859347088261046</v>
      </c>
      <c r="AD26" s="1">
        <f t="shared" si="19"/>
        <v>130.52942577227657</v>
      </c>
      <c r="AE26" s="1">
        <f t="shared" si="20"/>
        <v>146.35285977227656</v>
      </c>
      <c r="AF26" s="1">
        <f t="shared" si="21"/>
        <v>1.2549296461169923</v>
      </c>
      <c r="AG26" s="1">
        <f t="shared" si="22"/>
        <v>-13.291216596313589</v>
      </c>
      <c r="AH26" s="1">
        <f t="shared" si="23"/>
        <v>91.653009875991131</v>
      </c>
      <c r="AI26" s="1">
        <f t="shared" si="24"/>
        <v>52.966747625819394</v>
      </c>
      <c r="AJ26" s="1">
        <f t="shared" si="25"/>
        <v>1</v>
      </c>
      <c r="AK26" s="1">
        <v>40</v>
      </c>
      <c r="AM26" s="1">
        <f t="shared" si="26"/>
        <v>340.08098053324284</v>
      </c>
      <c r="AN26" s="1">
        <f t="shared" si="1"/>
        <v>18996.701529722559</v>
      </c>
      <c r="AO26" s="1">
        <f t="shared" si="27"/>
        <v>7682.9620009561986</v>
      </c>
      <c r="AP26" s="1">
        <f t="shared" si="28"/>
        <v>18090.091585012018</v>
      </c>
      <c r="AQ26" s="1">
        <f t="shared" si="29"/>
        <v>25773.053585968217</v>
      </c>
      <c r="AR26" s="1">
        <f t="shared" si="30"/>
        <v>6776.3520562456579</v>
      </c>
      <c r="AT26" s="1">
        <f t="shared" si="31"/>
        <v>379.09623351260149</v>
      </c>
      <c r="AU26" s="1">
        <f t="shared" si="32"/>
        <v>21176.068087632866</v>
      </c>
      <c r="AV26" s="1">
        <f t="shared" si="33"/>
        <v>4596.9854983353507</v>
      </c>
    </row>
    <row r="27" spans="1:48" x14ac:dyDescent="0.25">
      <c r="A27" s="1">
        <v>1.63</v>
      </c>
      <c r="B27" s="3">
        <v>11.646000000000001</v>
      </c>
      <c r="D27" s="3">
        <v>22.760999999999999</v>
      </c>
      <c r="E27" s="1">
        <v>6.9610000000000003</v>
      </c>
      <c r="G27" s="3">
        <f t="shared" si="2"/>
        <v>1.63</v>
      </c>
      <c r="H27" s="1">
        <f t="shared" si="3"/>
        <v>6.9610000000000003</v>
      </c>
      <c r="J27" s="3">
        <f t="shared" si="4"/>
        <v>56.960999999999999</v>
      </c>
      <c r="L27" s="1">
        <f t="shared" si="5"/>
        <v>49.999683859000548</v>
      </c>
      <c r="M27" s="1">
        <f t="shared" si="6"/>
        <v>30.499999999999972</v>
      </c>
      <c r="N27" s="1">
        <f t="shared" si="7"/>
        <v>-61.237999999999921</v>
      </c>
      <c r="O27" s="1">
        <f t="shared" si="8"/>
        <v>0.83565459610029302</v>
      </c>
      <c r="P27" s="1">
        <f t="shared" si="9"/>
        <v>75.271635097492393</v>
      </c>
      <c r="Q27" s="1">
        <f t="shared" si="10"/>
        <v>2.3009042208554304</v>
      </c>
      <c r="R27" s="1">
        <f t="shared" si="11"/>
        <v>39.558578736090602</v>
      </c>
      <c r="T27" s="1">
        <f t="shared" si="12"/>
        <v>-113.7706</v>
      </c>
      <c r="U27" s="1">
        <f t="shared" si="13"/>
        <v>59.942</v>
      </c>
      <c r="X27" s="1">
        <f t="shared" si="0"/>
        <v>85.755253905285585</v>
      </c>
      <c r="Y27" s="1">
        <f t="shared" si="14"/>
        <v>140.44866999999999</v>
      </c>
      <c r="Z27" s="1">
        <f t="shared" si="15"/>
        <v>350.74765000000002</v>
      </c>
      <c r="AA27" s="1">
        <f t="shared" si="16"/>
        <v>155.56342999999998</v>
      </c>
      <c r="AB27" s="1">
        <f t="shared" si="17"/>
        <v>310.04654199999999</v>
      </c>
      <c r="AC27" s="1">
        <f t="shared" si="18"/>
        <v>58.411791783843817</v>
      </c>
      <c r="AD27" s="1">
        <f t="shared" si="19"/>
        <v>138.14776577914455</v>
      </c>
      <c r="AE27" s="1">
        <f t="shared" si="20"/>
        <v>153.26252577914454</v>
      </c>
      <c r="AF27" s="1">
        <f t="shared" si="21"/>
        <v>1.1935480861887537</v>
      </c>
      <c r="AG27" s="1">
        <f t="shared" si="22"/>
        <v>-17.440050092557414</v>
      </c>
      <c r="AH27" s="1">
        <f t="shared" si="23"/>
        <v>94.533410633922458</v>
      </c>
      <c r="AI27" s="1">
        <f t="shared" si="24"/>
        <v>54.974831897831855</v>
      </c>
      <c r="AJ27" s="1">
        <f t="shared" si="25"/>
        <v>1</v>
      </c>
      <c r="AK27" s="1" t="s">
        <v>36</v>
      </c>
      <c r="AM27" s="1">
        <f t="shared" si="26"/>
        <v>345.52794203552054</v>
      </c>
      <c r="AN27" s="1">
        <f t="shared" si="1"/>
        <v>20182.906205678883</v>
      </c>
      <c r="AO27" s="1">
        <f t="shared" si="27"/>
        <v>8131.3774937604485</v>
      </c>
      <c r="AP27" s="1">
        <f t="shared" si="28"/>
        <v>18944.167761456942</v>
      </c>
      <c r="AQ27" s="1">
        <f t="shared" si="29"/>
        <v>27075.545255217388</v>
      </c>
      <c r="AR27" s="1">
        <f t="shared" si="30"/>
        <v>6892.6390495385058</v>
      </c>
      <c r="AT27" s="1">
        <f t="shared" si="31"/>
        <v>386.27117140024302</v>
      </c>
      <c r="AU27" s="1">
        <f t="shared" si="32"/>
        <v>22562.791235932444</v>
      </c>
      <c r="AV27" s="1">
        <f t="shared" si="33"/>
        <v>4512.7540192849447</v>
      </c>
    </row>
    <row r="28" spans="1:48" x14ac:dyDescent="0.25">
      <c r="A28" s="1">
        <v>1.1419999999999999</v>
      </c>
      <c r="B28" s="3">
        <v>11.662000000000001</v>
      </c>
      <c r="D28" s="3">
        <v>23.061</v>
      </c>
      <c r="E28" s="1">
        <v>6.6020000000000003</v>
      </c>
      <c r="G28" s="3">
        <f t="shared" si="2"/>
        <v>1.1419999999999999</v>
      </c>
      <c r="H28" s="1">
        <f t="shared" si="3"/>
        <v>6.6020000000000003</v>
      </c>
      <c r="J28" s="3">
        <f t="shared" si="4"/>
        <v>56.602000000000004</v>
      </c>
      <c r="L28" s="1">
        <f t="shared" si="5"/>
        <v>50.000461607869184</v>
      </c>
      <c r="M28" s="1">
        <f t="shared" si="6"/>
        <v>-56.111111111108976</v>
      </c>
      <c r="N28" s="1">
        <f t="shared" si="7"/>
        <v>123.13666666666285</v>
      </c>
      <c r="O28" s="1">
        <f t="shared" si="8"/>
        <v>0.69346733668341098</v>
      </c>
      <c r="P28" s="1">
        <f t="shared" si="9"/>
        <v>80.630502512563112</v>
      </c>
      <c r="Q28" s="1">
        <f t="shared" si="10"/>
        <v>0.37414382181505007</v>
      </c>
      <c r="R28" s="1">
        <f t="shared" si="11"/>
        <v>40.57470777593219</v>
      </c>
      <c r="T28" s="1">
        <f t="shared" si="12"/>
        <v>-113.39990000000002</v>
      </c>
      <c r="U28" s="1">
        <f t="shared" si="13"/>
        <v>61.965500000000006</v>
      </c>
      <c r="X28" s="1">
        <f t="shared" si="0"/>
        <v>86.806241977521381</v>
      </c>
      <c r="Y28" s="1">
        <f t="shared" si="14"/>
        <v>145.86008000000001</v>
      </c>
      <c r="Z28" s="1">
        <f t="shared" si="15"/>
        <v>348.29445000000004</v>
      </c>
      <c r="AA28" s="1">
        <f t="shared" si="16"/>
        <v>160.26241000000002</v>
      </c>
      <c r="AB28" s="1">
        <f t="shared" si="17"/>
        <v>307.33510800000005</v>
      </c>
      <c r="AC28" s="1">
        <f t="shared" si="18"/>
        <v>60.617630350666808</v>
      </c>
      <c r="AD28" s="1">
        <f t="shared" si="19"/>
        <v>145.48593617818497</v>
      </c>
      <c r="AE28" s="1">
        <f t="shared" si="20"/>
        <v>159.88826617818498</v>
      </c>
      <c r="AF28" s="1">
        <f t="shared" si="21"/>
        <v>1.1361925570938383</v>
      </c>
      <c r="AG28" s="1">
        <f t="shared" si="22"/>
        <v>-21.277293851575934</v>
      </c>
      <c r="AH28" s="1">
        <f t="shared" si="23"/>
        <v>97.193718328973006</v>
      </c>
      <c r="AI28" s="1">
        <f t="shared" si="24"/>
        <v>56.619010553040816</v>
      </c>
      <c r="AJ28" s="1">
        <f t="shared" si="25"/>
        <v>1</v>
      </c>
      <c r="AK28" s="1">
        <v>3.6</v>
      </c>
      <c r="AM28" s="1">
        <f t="shared" si="26"/>
        <v>351.16922561205337</v>
      </c>
      <c r="AN28" s="1">
        <f t="shared" si="1"/>
        <v>21287.046308681365</v>
      </c>
      <c r="AO28" s="1">
        <f t="shared" si="27"/>
        <v>8563.3022034479673</v>
      </c>
      <c r="AP28" s="1">
        <f t="shared" si="28"/>
        <v>19763.149029220735</v>
      </c>
      <c r="AQ28" s="1">
        <f t="shared" si="29"/>
        <v>28326.451232668704</v>
      </c>
      <c r="AR28" s="1">
        <f t="shared" si="30"/>
        <v>7039.4049239873384</v>
      </c>
      <c r="AT28" s="1">
        <f t="shared" si="31"/>
        <v>393.70207746617899</v>
      </c>
      <c r="AU28" s="1">
        <f t="shared" si="32"/>
        <v>23865.287000134427</v>
      </c>
      <c r="AV28" s="1">
        <f t="shared" si="33"/>
        <v>4461.1642325342764</v>
      </c>
    </row>
    <row r="29" spans="1:48" x14ac:dyDescent="0.25">
      <c r="A29" s="1">
        <v>0.63700000000000001</v>
      </c>
      <c r="B29" s="3">
        <v>11.653</v>
      </c>
      <c r="D29" s="3">
        <v>23.337</v>
      </c>
      <c r="E29" s="1">
        <v>6.2039999999999997</v>
      </c>
      <c r="G29" s="3">
        <f t="shared" si="2"/>
        <v>0.63700000000000001</v>
      </c>
      <c r="H29" s="1">
        <f t="shared" si="3"/>
        <v>6.2039999999999997</v>
      </c>
      <c r="J29" s="3">
        <f t="shared" si="4"/>
        <v>56.204000000000001</v>
      </c>
      <c r="L29" s="1">
        <f t="shared" si="5"/>
        <v>50.000816003341384</v>
      </c>
      <c r="M29" s="1">
        <f t="shared" si="6"/>
        <v>-16.218749999999986</v>
      </c>
      <c r="N29" s="1">
        <f t="shared" si="7"/>
        <v>35.519156249999988</v>
      </c>
      <c r="O29" s="1">
        <f t="shared" si="8"/>
        <v>0.58620689655171876</v>
      </c>
      <c r="P29" s="1">
        <f t="shared" si="9"/>
        <v>84.462896551724384</v>
      </c>
      <c r="Q29" s="1">
        <f t="shared" si="10"/>
        <v>-1.4562292722026384</v>
      </c>
      <c r="R29" s="1">
        <f t="shared" si="11"/>
        <v>41.377796633536512</v>
      </c>
      <c r="T29" s="1">
        <f t="shared" si="12"/>
        <v>-113.01049999999999</v>
      </c>
      <c r="U29" s="1">
        <f t="shared" si="13"/>
        <v>63.947900000000004</v>
      </c>
      <c r="X29" s="1">
        <f t="shared" si="0"/>
        <v>87.894715294265566</v>
      </c>
      <c r="Y29" s="1">
        <f t="shared" si="14"/>
        <v>151.20814999999999</v>
      </c>
      <c r="Z29" s="1">
        <f t="shared" si="15"/>
        <v>345.71132000000006</v>
      </c>
      <c r="AA29" s="1">
        <f t="shared" si="16"/>
        <v>164.89366800000002</v>
      </c>
      <c r="AB29" s="1">
        <f t="shared" si="17"/>
        <v>304.50660999999997</v>
      </c>
      <c r="AC29" s="1">
        <f t="shared" si="18"/>
        <v>62.787804079907602</v>
      </c>
      <c r="AD29" s="1">
        <f t="shared" si="19"/>
        <v>152.66437927220264</v>
      </c>
      <c r="AE29" s="1">
        <f t="shared" si="20"/>
        <v>166.34989727220267</v>
      </c>
      <c r="AF29" s="1">
        <f t="shared" si="21"/>
        <v>1.0800272981609251</v>
      </c>
      <c r="AG29" s="1">
        <f t="shared" si="22"/>
        <v>-25.021216032478506</v>
      </c>
      <c r="AH29" s="1">
        <f t="shared" si="23"/>
        <v>99.57573250900279</v>
      </c>
      <c r="AI29" s="1">
        <f t="shared" si="24"/>
        <v>58.197935875466278</v>
      </c>
      <c r="AJ29" s="1">
        <f t="shared" si="25"/>
        <v>1</v>
      </c>
      <c r="AM29" s="1">
        <f t="shared" si="26"/>
        <v>357.0117149870095</v>
      </c>
      <c r="AN29" s="1">
        <f t="shared" si="1"/>
        <v>22415.981614836164</v>
      </c>
      <c r="AO29" s="1">
        <f t="shared" si="27"/>
        <v>8985.825363961847</v>
      </c>
      <c r="AP29" s="1">
        <f t="shared" si="28"/>
        <v>20561.845402227886</v>
      </c>
      <c r="AQ29" s="1">
        <f t="shared" si="29"/>
        <v>29547.670766189731</v>
      </c>
      <c r="AR29" s="1">
        <f t="shared" si="30"/>
        <v>7131.6891513535666</v>
      </c>
      <c r="AT29" s="1">
        <f t="shared" si="31"/>
        <v>401.39801920488708</v>
      </c>
      <c r="AU29" s="1">
        <f t="shared" si="32"/>
        <v>25202.900187899439</v>
      </c>
      <c r="AV29" s="1">
        <f t="shared" si="33"/>
        <v>4344.7705782902922</v>
      </c>
    </row>
    <row r="30" spans="1:48" x14ac:dyDescent="0.25">
      <c r="A30" s="1">
        <v>0.11799999999999999</v>
      </c>
      <c r="B30" s="3">
        <v>11.621</v>
      </c>
      <c r="D30" s="3">
        <v>23.591999999999999</v>
      </c>
      <c r="E30" s="1">
        <v>5.7690000000000001</v>
      </c>
      <c r="G30" s="3">
        <f t="shared" si="2"/>
        <v>0.11799999999999999</v>
      </c>
      <c r="H30" s="1">
        <f t="shared" si="3"/>
        <v>5.7690000000000001</v>
      </c>
      <c r="J30" s="3">
        <f t="shared" si="4"/>
        <v>55.768999999999998</v>
      </c>
      <c r="L30" s="1">
        <f t="shared" si="5"/>
        <v>50.000745794437904</v>
      </c>
      <c r="M30" s="1">
        <f t="shared" si="6"/>
        <v>-9.8888888888888395</v>
      </c>
      <c r="N30" s="1">
        <f t="shared" si="7"/>
        <v>20.241111111111127</v>
      </c>
      <c r="O30" s="1">
        <f t="shared" si="8"/>
        <v>0.49469214437367781</v>
      </c>
      <c r="P30" s="1">
        <f t="shared" si="9"/>
        <v>87.610182590233322</v>
      </c>
      <c r="Q30" s="1">
        <f t="shared" si="10"/>
        <v>-3.2440191521265018</v>
      </c>
      <c r="R30" s="1">
        <f t="shared" si="11"/>
        <v>42.20030050436192</v>
      </c>
      <c r="T30" s="1">
        <f t="shared" si="12"/>
        <v>-112.59939999999999</v>
      </c>
      <c r="U30" s="1">
        <f t="shared" si="13"/>
        <v>65.891199999999998</v>
      </c>
      <c r="X30" s="1">
        <f t="shared" si="0"/>
        <v>89.020342561686419</v>
      </c>
      <c r="Y30" s="1">
        <f t="shared" si="14"/>
        <v>156.49588</v>
      </c>
      <c r="Z30" s="1">
        <f t="shared" si="15"/>
        <v>343.00026000000003</v>
      </c>
      <c r="AA30" s="1">
        <f t="shared" si="16"/>
        <v>169.460204</v>
      </c>
      <c r="AB30" s="1">
        <f t="shared" si="17"/>
        <v>301.56304799999998</v>
      </c>
      <c r="AC30" s="1">
        <f t="shared" si="18"/>
        <v>64.701388232971397</v>
      </c>
      <c r="AD30" s="1">
        <f t="shared" si="19"/>
        <v>159.7398991521265</v>
      </c>
      <c r="AE30" s="1">
        <f t="shared" si="20"/>
        <v>172.7042231521265</v>
      </c>
      <c r="AF30" s="1">
        <f t="shared" si="21"/>
        <v>1.0254789785983016</v>
      </c>
      <c r="AG30" s="1">
        <f t="shared" si="22"/>
        <v>-28.632565944983895</v>
      </c>
      <c r="AH30" s="1">
        <f t="shared" si="23"/>
        <v>101.71241129721298</v>
      </c>
      <c r="AI30" s="1">
        <f t="shared" si="24"/>
        <v>59.512110792851061</v>
      </c>
      <c r="AJ30" s="1">
        <f t="shared" si="25"/>
        <v>1</v>
      </c>
      <c r="AK30" s="1" t="s">
        <v>49</v>
      </c>
      <c r="AM30" s="1">
        <f t="shared" si="26"/>
        <v>363.05363190761767</v>
      </c>
      <c r="AN30" s="1">
        <f t="shared" si="1"/>
        <v>23490.073987445063</v>
      </c>
      <c r="AO30" s="1">
        <f t="shared" si="27"/>
        <v>9402.2904640941651</v>
      </c>
      <c r="AP30" s="1">
        <f t="shared" si="28"/>
        <v>21347.278206941752</v>
      </c>
      <c r="AQ30" s="1">
        <f t="shared" si="29"/>
        <v>30749.568671035915</v>
      </c>
      <c r="AR30" s="1">
        <f t="shared" si="30"/>
        <v>7259.4946835908522</v>
      </c>
      <c r="AT30" s="1">
        <f t="shared" si="31"/>
        <v>409.35665423645952</v>
      </c>
      <c r="AU30" s="1">
        <f t="shared" si="32"/>
        <v>26485.943811503403</v>
      </c>
      <c r="AV30" s="1">
        <f t="shared" si="33"/>
        <v>4263.6248595325123</v>
      </c>
    </row>
    <row r="31" spans="1:48" x14ac:dyDescent="0.25">
      <c r="A31" s="1">
        <v>0.41599999999999998</v>
      </c>
      <c r="B31" s="3">
        <v>11.567</v>
      </c>
      <c r="D31" s="3">
        <v>23.824999999999999</v>
      </c>
      <c r="E31" s="1">
        <v>5.298</v>
      </c>
      <c r="G31" s="3">
        <f>A31*(-1)</f>
        <v>-0.41599999999999998</v>
      </c>
      <c r="H31" s="1">
        <f t="shared" si="3"/>
        <v>5.298</v>
      </c>
      <c r="J31" s="3">
        <f t="shared" si="4"/>
        <v>55.298000000000002</v>
      </c>
      <c r="L31" s="1">
        <f t="shared" si="5"/>
        <v>50.000264419300827</v>
      </c>
      <c r="M31" s="1">
        <f t="shared" si="6"/>
        <v>-7.3783783783783949</v>
      </c>
      <c r="N31" s="1">
        <f t="shared" si="7"/>
        <v>12.892594594594575</v>
      </c>
      <c r="O31" s="1">
        <f t="shared" si="8"/>
        <v>0.42345924453280498</v>
      </c>
      <c r="P31" s="1">
        <f t="shared" si="9"/>
        <v>89.82497017892635</v>
      </c>
      <c r="Q31" s="1">
        <f t="shared" si="10"/>
        <v>-4.9304009710743646</v>
      </c>
      <c r="R31" s="1">
        <f t="shared" si="11"/>
        <v>42.824661219008213</v>
      </c>
      <c r="T31" s="1">
        <f t="shared" si="12"/>
        <v>-112.16759999999999</v>
      </c>
      <c r="U31" s="1">
        <f t="shared" si="13"/>
        <v>67.796400000000006</v>
      </c>
      <c r="X31" s="1">
        <f t="shared" si="0"/>
        <v>90.178997325984938</v>
      </c>
      <c r="Y31" s="1">
        <f t="shared" si="14"/>
        <v>161.72227000000001</v>
      </c>
      <c r="Z31" s="1">
        <f t="shared" si="15"/>
        <v>340.16227000000003</v>
      </c>
      <c r="AA31" s="1">
        <f t="shared" si="16"/>
        <v>173.961018</v>
      </c>
      <c r="AB31" s="1">
        <f t="shared" si="17"/>
        <v>298.50542200000001</v>
      </c>
      <c r="AC31" s="1">
        <f t="shared" si="18"/>
        <v>66.597725497387941</v>
      </c>
      <c r="AD31" s="1">
        <f t="shared" si="19"/>
        <v>166.65267097107437</v>
      </c>
      <c r="AE31" s="1">
        <f t="shared" si="20"/>
        <v>178.89141897107436</v>
      </c>
      <c r="AF31" s="1">
        <f t="shared" si="21"/>
        <v>0.97231156781394135</v>
      </c>
      <c r="AG31" s="1">
        <f t="shared" si="22"/>
        <v>-32.134301305471737</v>
      </c>
      <c r="AH31" s="1">
        <f t="shared" si="23"/>
        <v>103.61285783662149</v>
      </c>
      <c r="AI31" s="1">
        <f t="shared" si="24"/>
        <v>60.788196617613274</v>
      </c>
      <c r="AJ31" s="1">
        <f t="shared" si="25"/>
        <v>1</v>
      </c>
      <c r="AK31" s="1" t="s">
        <v>35</v>
      </c>
      <c r="AM31" s="1">
        <f t="shared" si="26"/>
        <v>369.27282722046641</v>
      </c>
      <c r="AN31" s="1">
        <f t="shared" si="1"/>
        <v>24592.730380872988</v>
      </c>
      <c r="AO31" s="1">
        <f t="shared" si="27"/>
        <v>9809.1762133574375</v>
      </c>
      <c r="AP31" s="1">
        <f t="shared" si="28"/>
        <v>22112.05273333862</v>
      </c>
      <c r="AQ31" s="1">
        <f t="shared" si="29"/>
        <v>31921.228946696057</v>
      </c>
      <c r="AR31" s="1">
        <f t="shared" si="30"/>
        <v>7328.4985658230689</v>
      </c>
      <c r="AT31" s="1">
        <f t="shared" si="31"/>
        <v>417.54880688195573</v>
      </c>
      <c r="AU31" s="1">
        <f t="shared" si="32"/>
        <v>27807.800822486337</v>
      </c>
      <c r="AV31" s="1">
        <f t="shared" si="33"/>
        <v>4113.4281242097204</v>
      </c>
    </row>
    <row r="32" spans="1:48" x14ac:dyDescent="0.25">
      <c r="A32" s="1">
        <v>0.96199999999999997</v>
      </c>
      <c r="B32" s="3">
        <v>11.493</v>
      </c>
      <c r="D32" s="3">
        <v>24.038</v>
      </c>
      <c r="E32" s="1">
        <v>4.7949999999999999</v>
      </c>
      <c r="G32" s="3">
        <f t="shared" ref="G32:G90" si="34">A32*(-1)</f>
        <v>-0.96199999999999997</v>
      </c>
      <c r="H32" s="1">
        <f t="shared" si="3"/>
        <v>4.7949999999999999</v>
      </c>
      <c r="J32" s="3">
        <f t="shared" si="4"/>
        <v>54.795000000000002</v>
      </c>
      <c r="L32" s="1">
        <f t="shared" si="5"/>
        <v>50.000632036005307</v>
      </c>
      <c r="M32" s="1">
        <f t="shared" si="6"/>
        <v>-6.1428571428570695</v>
      </c>
      <c r="N32" s="1">
        <f t="shared" si="7"/>
        <v>7.6422857142858973</v>
      </c>
      <c r="O32" s="1">
        <f t="shared" si="8"/>
        <v>0.3614232209737861</v>
      </c>
      <c r="P32" s="1">
        <f t="shared" si="9"/>
        <v>91.610462546816336</v>
      </c>
      <c r="Q32" s="1">
        <f t="shared" si="10"/>
        <v>-6.4548399004648171</v>
      </c>
      <c r="R32" s="1">
        <f t="shared" si="11"/>
        <v>43.472302245712065</v>
      </c>
      <c r="T32" s="1">
        <f t="shared" si="12"/>
        <v>-111.717</v>
      </c>
      <c r="U32" s="1">
        <f t="shared" si="13"/>
        <v>69.66279999999999</v>
      </c>
      <c r="X32" s="1">
        <f t="shared" si="0"/>
        <v>91.365315611779067</v>
      </c>
      <c r="Y32" s="1">
        <f t="shared" si="14"/>
        <v>166.88229999999999</v>
      </c>
      <c r="Z32" s="1">
        <f t="shared" si="15"/>
        <v>337.21364</v>
      </c>
      <c r="AA32" s="1">
        <f t="shared" si="16"/>
        <v>178.39293599999999</v>
      </c>
      <c r="AB32" s="1">
        <f t="shared" si="17"/>
        <v>295.34942000000001</v>
      </c>
      <c r="AC32" s="1">
        <f>AJ32*((AG32-Q32)^2+(AH32-R32)^2)^0.5</f>
        <v>68.314156786360883</v>
      </c>
      <c r="AD32" s="1">
        <f t="shared" si="19"/>
        <v>173.33713990046479</v>
      </c>
      <c r="AE32" s="1">
        <f t="shared" si="20"/>
        <v>184.8477759004648</v>
      </c>
      <c r="AF32" s="1">
        <f t="shared" si="21"/>
        <v>0.92219887018914859</v>
      </c>
      <c r="AG32" s="1">
        <f t="shared" si="22"/>
        <v>-35.393054906535497</v>
      </c>
      <c r="AH32" s="1">
        <f t="shared" si="23"/>
        <v>105.35447843315656</v>
      </c>
      <c r="AI32" s="1">
        <f t="shared" si="24"/>
        <v>61.882176187444493</v>
      </c>
      <c r="AJ32" s="1">
        <f t="shared" si="25"/>
        <v>1</v>
      </c>
      <c r="AK32" s="1">
        <v>27</v>
      </c>
      <c r="AM32" s="1">
        <f t="shared" si="26"/>
        <v>375.64050925129499</v>
      </c>
      <c r="AN32" s="1">
        <f t="shared" si="1"/>
        <v>25661.564644301412</v>
      </c>
      <c r="AO32" s="1">
        <f t="shared" si="27"/>
        <v>10202.624054541358</v>
      </c>
      <c r="AP32" s="1">
        <f t="shared" si="28"/>
        <v>22848.294187952855</v>
      </c>
      <c r="AQ32" s="1">
        <f t="shared" si="29"/>
        <v>33050.918242494212</v>
      </c>
      <c r="AR32" s="1">
        <f t="shared" si="30"/>
        <v>7389.3535981927998</v>
      </c>
      <c r="AT32" s="1">
        <f t="shared" si="31"/>
        <v>425.93655168983452</v>
      </c>
      <c r="AU32" s="1">
        <f t="shared" si="32"/>
        <v>29097.49637318126</v>
      </c>
      <c r="AV32" s="1">
        <f t="shared" si="33"/>
        <v>3953.4218693129515</v>
      </c>
    </row>
    <row r="33" spans="1:48" x14ac:dyDescent="0.25">
      <c r="A33" s="1">
        <v>1.5209999999999999</v>
      </c>
      <c r="B33" s="3">
        <v>11.401999999999999</v>
      </c>
      <c r="D33" s="3">
        <v>24.231000000000002</v>
      </c>
      <c r="E33" s="1">
        <v>4.2610000000000001</v>
      </c>
      <c r="G33" s="3">
        <f t="shared" si="34"/>
        <v>-1.5209999999999999</v>
      </c>
      <c r="H33" s="1">
        <f t="shared" si="3"/>
        <v>4.2610000000000001</v>
      </c>
      <c r="J33" s="3">
        <f t="shared" si="4"/>
        <v>54.261000000000003</v>
      </c>
      <c r="L33" s="1">
        <f t="shared" si="5"/>
        <v>50.000593846473471</v>
      </c>
      <c r="M33" s="1">
        <f t="shared" si="6"/>
        <v>-5.3364485981308771</v>
      </c>
      <c r="N33" s="1">
        <f t="shared" si="7"/>
        <v>3.4164112149531398</v>
      </c>
      <c r="O33" s="1">
        <f t="shared" si="8"/>
        <v>0.30728241563054626</v>
      </c>
      <c r="P33" s="1">
        <f t="shared" si="9"/>
        <v>93.014319715808384</v>
      </c>
      <c r="Q33" s="1">
        <f t="shared" si="10"/>
        <v>-7.9378259065132344</v>
      </c>
      <c r="R33" s="1">
        <f t="shared" si="11"/>
        <v>44.068005538496074</v>
      </c>
      <c r="T33" s="1">
        <f t="shared" si="12"/>
        <v>-111.2437</v>
      </c>
      <c r="U33" s="1">
        <f t="shared" si="13"/>
        <v>71.496100000000013</v>
      </c>
      <c r="X33" s="1">
        <f t="shared" si="0"/>
        <v>92.582163729845931</v>
      </c>
      <c r="Y33" s="1">
        <f t="shared" si="14"/>
        <v>171.98299000000003</v>
      </c>
      <c r="Z33" s="1">
        <f t="shared" si="15"/>
        <v>334.14308000000005</v>
      </c>
      <c r="AA33" s="1">
        <f t="shared" si="16"/>
        <v>182.76113200000003</v>
      </c>
      <c r="AB33" s="1">
        <f t="shared" si="17"/>
        <v>292.08435400000002</v>
      </c>
      <c r="AC33" s="1">
        <f t="shared" si="18"/>
        <v>69.890679599456348</v>
      </c>
      <c r="AD33" s="1">
        <f t="shared" si="19"/>
        <v>179.92081590651327</v>
      </c>
      <c r="AE33" s="1">
        <f t="shared" si="20"/>
        <v>190.69895790651327</v>
      </c>
      <c r="AF33" s="1">
        <f t="shared" si="21"/>
        <v>0.87347701938906197</v>
      </c>
      <c r="AG33" s="1">
        <f t="shared" si="22"/>
        <v>-38.538704771026232</v>
      </c>
      <c r="AH33" s="1">
        <f t="shared" si="23"/>
        <v>106.90345180565697</v>
      </c>
      <c r="AI33" s="1">
        <f t="shared" si="24"/>
        <v>62.835446267160897</v>
      </c>
      <c r="AJ33" s="1">
        <f t="shared" si="25"/>
        <v>1</v>
      </c>
      <c r="AK33" s="1" t="s">
        <v>36</v>
      </c>
      <c r="AM33" s="1">
        <f t="shared" si="26"/>
        <v>382.17206320983064</v>
      </c>
      <c r="AN33" s="1">
        <f t="shared" si="1"/>
        <v>26710.265221661452</v>
      </c>
      <c r="AO33" s="1">
        <f t="shared" si="27"/>
        <v>10590.139224257371</v>
      </c>
      <c r="AP33" s="1">
        <f t="shared" si="28"/>
        <v>23571.535390992485</v>
      </c>
      <c r="AQ33" s="1">
        <f t="shared" si="29"/>
        <v>34161.674615249853</v>
      </c>
      <c r="AR33" s="1">
        <f t="shared" si="30"/>
        <v>7451.4093935884011</v>
      </c>
      <c r="AT33" s="1">
        <f t="shared" si="31"/>
        <v>434.54015462381449</v>
      </c>
      <c r="AU33" s="1">
        <f t="shared" si="32"/>
        <v>30370.306719911237</v>
      </c>
      <c r="AV33" s="1">
        <f t="shared" si="33"/>
        <v>3791.3678953386152</v>
      </c>
    </row>
    <row r="34" spans="1:48" x14ac:dyDescent="0.25">
      <c r="A34" s="1">
        <v>2.0920000000000001</v>
      </c>
      <c r="B34" s="3">
        <v>11.295</v>
      </c>
      <c r="D34" s="3">
        <v>24.404</v>
      </c>
      <c r="E34" s="1">
        <v>3.698</v>
      </c>
      <c r="G34" s="3">
        <f t="shared" si="34"/>
        <v>-2.0920000000000001</v>
      </c>
      <c r="H34" s="1">
        <f t="shared" si="3"/>
        <v>3.698</v>
      </c>
      <c r="J34" s="3">
        <f t="shared" si="4"/>
        <v>53.698</v>
      </c>
      <c r="L34" s="1">
        <f t="shared" si="5"/>
        <v>50.000524247251647</v>
      </c>
      <c r="M34" s="1">
        <f t="shared" si="6"/>
        <v>-4.7704918032786914</v>
      </c>
      <c r="N34" s="1">
        <f t="shared" si="7"/>
        <v>-0.26816393442624786</v>
      </c>
      <c r="O34" s="1">
        <f t="shared" si="8"/>
        <v>0.26057529610829039</v>
      </c>
      <c r="P34" s="1">
        <f t="shared" si="9"/>
        <v>94.046712351945885</v>
      </c>
      <c r="Q34" s="1">
        <f t="shared" si="10"/>
        <v>-9.3732477050310159</v>
      </c>
      <c r="R34" s="1">
        <f t="shared" si="11"/>
        <v>44.580919379738134</v>
      </c>
      <c r="T34" s="1">
        <f t="shared" si="12"/>
        <v>-110.7491</v>
      </c>
      <c r="U34" s="1">
        <f t="shared" si="13"/>
        <v>73.294699999999992</v>
      </c>
      <c r="X34" s="1">
        <f t="shared" si="0"/>
        <v>93.824785845212546</v>
      </c>
      <c r="Y34" s="1">
        <f t="shared" si="14"/>
        <v>177.01766999999998</v>
      </c>
      <c r="Z34" s="1">
        <f t="shared" si="15"/>
        <v>330.95856000000003</v>
      </c>
      <c r="AA34" s="1">
        <f t="shared" si="16"/>
        <v>187.06016399999999</v>
      </c>
      <c r="AB34" s="1">
        <f t="shared" si="17"/>
        <v>288.71820200000002</v>
      </c>
      <c r="AC34" s="1">
        <f t="shared" si="18"/>
        <v>71.366504357766871</v>
      </c>
      <c r="AD34" s="1">
        <f t="shared" si="19"/>
        <v>186.390917705031</v>
      </c>
      <c r="AE34" s="1">
        <f t="shared" si="20"/>
        <v>196.43341170503101</v>
      </c>
      <c r="AF34" s="1">
        <f t="shared" si="21"/>
        <v>0.82615328252937825</v>
      </c>
      <c r="AG34" s="1">
        <f t="shared" si="22"/>
        <v>-41.574542115860893</v>
      </c>
      <c r="AH34" s="1">
        <f t="shared" si="23"/>
        <v>108.26965136989645</v>
      </c>
      <c r="AI34" s="1">
        <f>AH34-R34</f>
        <v>63.688731990158317</v>
      </c>
      <c r="AJ34" s="1">
        <f t="shared" si="25"/>
        <v>1</v>
      </c>
      <c r="AK34" s="1">
        <v>2.0299999999999998</v>
      </c>
      <c r="AM34" s="1">
        <f t="shared" si="26"/>
        <v>388.84196167627255</v>
      </c>
      <c r="AN34" s="1">
        <f t="shared" si="1"/>
        <v>27750.291552452323</v>
      </c>
      <c r="AO34" s="1">
        <f t="shared" si="27"/>
        <v>10970.969416118125</v>
      </c>
      <c r="AP34" s="1">
        <f t="shared" si="28"/>
        <v>24280.348287212066</v>
      </c>
      <c r="AQ34" s="1">
        <f t="shared" si="29"/>
        <v>35251.317703330191</v>
      </c>
      <c r="AR34" s="1">
        <f t="shared" si="30"/>
        <v>7501.0261508778676</v>
      </c>
      <c r="AT34" s="1">
        <f t="shared" si="31"/>
        <v>443.32599002830256</v>
      </c>
      <c r="AU34" s="1">
        <f t="shared" si="32"/>
        <v>31638.626199266168</v>
      </c>
      <c r="AV34" s="1">
        <f t="shared" si="33"/>
        <v>3612.6915040640233</v>
      </c>
    </row>
    <row r="35" spans="1:48" x14ac:dyDescent="0.25">
      <c r="A35" s="1">
        <v>2.6739999999999999</v>
      </c>
      <c r="B35" s="3">
        <v>11.173</v>
      </c>
      <c r="D35" s="3">
        <v>24.558</v>
      </c>
      <c r="E35" s="1">
        <v>3.1070000000000002</v>
      </c>
      <c r="G35" s="3">
        <f t="shared" si="34"/>
        <v>-2.6739999999999999</v>
      </c>
      <c r="H35" s="1">
        <f t="shared" si="3"/>
        <v>3.1070000000000002</v>
      </c>
      <c r="J35" s="3">
        <f t="shared" si="4"/>
        <v>53.106999999999999</v>
      </c>
      <c r="L35" s="1">
        <f t="shared" si="5"/>
        <v>50.000421798220863</v>
      </c>
      <c r="M35" s="1">
        <f t="shared" si="6"/>
        <v>-4.4179104477611837</v>
      </c>
      <c r="N35" s="1">
        <f t="shared" si="7"/>
        <v>-4.0303880597014263</v>
      </c>
      <c r="O35" s="1">
        <f t="shared" si="8"/>
        <v>0.22077922077921966</v>
      </c>
      <c r="P35" s="1">
        <f t="shared" si="9"/>
        <v>94.72418181818189</v>
      </c>
      <c r="Q35" s="1">
        <f t="shared" si="10"/>
        <v>-10.644662279052302</v>
      </c>
      <c r="R35" s="1">
        <f t="shared" si="11"/>
        <v>45.011970665663824</v>
      </c>
      <c r="T35" s="1">
        <f t="shared" si="12"/>
        <v>-110.23220000000001</v>
      </c>
      <c r="U35" s="1">
        <f t="shared" si="13"/>
        <v>75.059600000000003</v>
      </c>
      <c r="X35" s="1">
        <f t="shared" si="0"/>
        <v>95.091884643222826</v>
      </c>
      <c r="Y35" s="1">
        <f t="shared" si="14"/>
        <v>181.98734000000002</v>
      </c>
      <c r="Z35" s="1">
        <f t="shared" si="15"/>
        <v>327.66108000000003</v>
      </c>
      <c r="AA35" s="1">
        <f t="shared" si="16"/>
        <v>191.291032</v>
      </c>
      <c r="AB35" s="1">
        <f t="shared" si="17"/>
        <v>285.25196399999999</v>
      </c>
      <c r="AC35" s="1">
        <f t="shared" si="18"/>
        <v>72.805552977389738</v>
      </c>
      <c r="AD35" s="1">
        <f t="shared" si="19"/>
        <v>192.63200227905233</v>
      </c>
      <c r="AE35" s="1">
        <f t="shared" si="20"/>
        <v>201.93569427905231</v>
      </c>
      <c r="AF35" s="1">
        <f t="shared" si="21"/>
        <v>0.78130701466040176</v>
      </c>
      <c r="AG35" s="1">
        <f t="shared" si="22"/>
        <v>-44.40880289029343</v>
      </c>
      <c r="AH35" s="1">
        <f t="shared" si="23"/>
        <v>109.51492682371786</v>
      </c>
      <c r="AI35" s="1">
        <f t="shared" si="24"/>
        <v>64.502956158054033</v>
      </c>
      <c r="AJ35" s="1">
        <f t="shared" si="25"/>
        <v>1</v>
      </c>
      <c r="AM35" s="1">
        <f t="shared" si="26"/>
        <v>395.64324118447252</v>
      </c>
      <c r="AN35" s="1">
        <f t="shared" si="1"/>
        <v>28805.024956202298</v>
      </c>
      <c r="AO35" s="1">
        <f t="shared" si="27"/>
        <v>11338.31965414502</v>
      </c>
      <c r="AP35" s="1">
        <f t="shared" si="28"/>
        <v>24960.463427056544</v>
      </c>
      <c r="AQ35" s="1">
        <f t="shared" si="29"/>
        <v>36298.78308120156</v>
      </c>
      <c r="AR35" s="1">
        <f t="shared" si="30"/>
        <v>7493.7581249992618</v>
      </c>
      <c r="AT35" s="1">
        <f t="shared" si="31"/>
        <v>452.28488536975448</v>
      </c>
      <c r="AU35" s="1">
        <f t="shared" si="32"/>
        <v>32928.851182660306</v>
      </c>
      <c r="AV35" s="1">
        <f t="shared" si="33"/>
        <v>3369.9318985412538</v>
      </c>
    </row>
    <row r="36" spans="1:48" x14ac:dyDescent="0.25">
      <c r="A36" s="1">
        <v>3.266</v>
      </c>
      <c r="B36" s="3">
        <v>11.039</v>
      </c>
      <c r="D36" s="3">
        <v>24.693999999999999</v>
      </c>
      <c r="E36" s="1">
        <v>2.4910000000000001</v>
      </c>
      <c r="G36" s="3">
        <f t="shared" si="34"/>
        <v>-3.266</v>
      </c>
      <c r="H36" s="1">
        <f t="shared" si="3"/>
        <v>2.4910000000000001</v>
      </c>
      <c r="J36" s="3">
        <f t="shared" si="4"/>
        <v>52.491</v>
      </c>
      <c r="L36" s="1">
        <f t="shared" si="5"/>
        <v>50.000299039105755</v>
      </c>
      <c r="M36" s="1">
        <f t="shared" si="6"/>
        <v>-4.130136986301399</v>
      </c>
      <c r="N36" s="1">
        <f t="shared" si="7"/>
        <v>-7.5365273972604783</v>
      </c>
      <c r="O36" s="1">
        <f t="shared" si="8"/>
        <v>0.1812499999999993</v>
      </c>
      <c r="P36" s="1">
        <f t="shared" si="9"/>
        <v>95.369400000000027</v>
      </c>
      <c r="Q36" s="1">
        <f t="shared" si="10"/>
        <v>-11.934202116885386</v>
      </c>
      <c r="R36" s="1">
        <f t="shared" si="11"/>
        <v>45.521625866314537</v>
      </c>
      <c r="T36" s="1">
        <f t="shared" si="12"/>
        <v>-109.69200000000001</v>
      </c>
      <c r="U36" s="1">
        <f t="shared" si="13"/>
        <v>76.793800000000005</v>
      </c>
      <c r="X36" s="1">
        <f t="shared" si="0"/>
        <v>96.383308546864058</v>
      </c>
      <c r="Y36" s="1">
        <f t="shared" si="14"/>
        <v>186.893</v>
      </c>
      <c r="Z36" s="1">
        <f t="shared" si="15"/>
        <v>324.25363999999996</v>
      </c>
      <c r="AA36" s="1">
        <f t="shared" si="16"/>
        <v>195.454736</v>
      </c>
      <c r="AB36" s="1">
        <f t="shared" si="17"/>
        <v>281.68864000000002</v>
      </c>
      <c r="AC36" s="1">
        <f t="shared" si="18"/>
        <v>73.9974230454457</v>
      </c>
      <c r="AD36" s="1">
        <f t="shared" si="19"/>
        <v>198.82720211688539</v>
      </c>
      <c r="AE36" s="1">
        <f t="shared" si="20"/>
        <v>207.38893811688538</v>
      </c>
      <c r="AF36" s="1">
        <f t="shared" si="21"/>
        <v>0.73795003879339216</v>
      </c>
      <c r="AG36" s="1">
        <f t="shared" si="22"/>
        <v>-47.122692110785884</v>
      </c>
      <c r="AH36" s="1">
        <f t="shared" si="23"/>
        <v>110.61685448804859</v>
      </c>
      <c r="AI36" s="1">
        <f t="shared" si="24"/>
        <v>65.095228621734051</v>
      </c>
      <c r="AJ36" s="1">
        <f t="shared" si="25"/>
        <v>1</v>
      </c>
      <c r="AK36" s="1" t="s">
        <v>165</v>
      </c>
      <c r="AL36" s="1">
        <f>SUM(AR11:AR89)</f>
        <v>495982.5546373094</v>
      </c>
      <c r="AM36" s="1">
        <f t="shared" si="26"/>
        <v>402.57508812965716</v>
      </c>
      <c r="AN36" s="1">
        <f t="shared" si="1"/>
        <v>29789.519103887826</v>
      </c>
      <c r="AO36" s="1">
        <f t="shared" si="27"/>
        <v>11702.969116599874</v>
      </c>
      <c r="AP36" s="1">
        <f t="shared" si="28"/>
        <v>25634.517084875741</v>
      </c>
      <c r="AQ36" s="1">
        <f t="shared" si="29"/>
        <v>37337.486201475615</v>
      </c>
      <c r="AR36" s="1">
        <f t="shared" si="30"/>
        <v>7547.9670975877889</v>
      </c>
      <c r="AT36" s="1">
        <f t="shared" si="31"/>
        <v>461.41576893805944</v>
      </c>
      <c r="AU36" s="1">
        <f t="shared" si="32"/>
        <v>34143.577853949209</v>
      </c>
      <c r="AV36" s="1">
        <f t="shared" si="33"/>
        <v>3193.9083475264051</v>
      </c>
    </row>
    <row r="37" spans="1:48" x14ac:dyDescent="0.25">
      <c r="A37" s="1">
        <v>3.8690000000000002</v>
      </c>
      <c r="B37" s="3">
        <v>10.893000000000001</v>
      </c>
      <c r="D37" s="3">
        <v>24.81</v>
      </c>
      <c r="E37" s="1">
        <v>1.851</v>
      </c>
      <c r="G37" s="3">
        <f t="shared" si="34"/>
        <v>-3.8690000000000002</v>
      </c>
      <c r="H37" s="1">
        <f t="shared" si="3"/>
        <v>1.851</v>
      </c>
      <c r="J37" s="3">
        <f t="shared" si="4"/>
        <v>51.850999999999999</v>
      </c>
      <c r="L37" s="1">
        <f t="shared" si="5"/>
        <v>50.000428048167748</v>
      </c>
      <c r="M37" s="1">
        <f t="shared" si="6"/>
        <v>-3.923076923076906</v>
      </c>
      <c r="N37" s="1">
        <f t="shared" si="7"/>
        <v>-11.127692307692165</v>
      </c>
      <c r="O37" s="1">
        <f t="shared" si="8"/>
        <v>0.14781297134238766</v>
      </c>
      <c r="P37" s="1">
        <f t="shared" si="9"/>
        <v>95.690034690799166</v>
      </c>
      <c r="Q37" s="1">
        <f t="shared" si="10"/>
        <v>-13.119702297147088</v>
      </c>
      <c r="R37" s="1">
        <f t="shared" si="11"/>
        <v>45.905755165730724</v>
      </c>
      <c r="T37" s="1">
        <f t="shared" si="12"/>
        <v>-109.1319</v>
      </c>
      <c r="U37" s="1">
        <f t="shared" si="13"/>
        <v>78.494699999999995</v>
      </c>
      <c r="X37" s="1">
        <f t="shared" si="0"/>
        <v>97.692609125255728</v>
      </c>
      <c r="Y37" s="1">
        <f t="shared" si="14"/>
        <v>191.72598000000002</v>
      </c>
      <c r="Z37" s="1">
        <f t="shared" si="15"/>
        <v>320.74321000000003</v>
      </c>
      <c r="AA37" s="1">
        <f t="shared" si="16"/>
        <v>199.54383399999998</v>
      </c>
      <c r="AB37" s="1">
        <f t="shared" si="17"/>
        <v>278.03520799999995</v>
      </c>
      <c r="AC37" s="1">
        <f t="shared" si="18"/>
        <v>75.188037278621223</v>
      </c>
      <c r="AD37" s="1">
        <f t="shared" si="19"/>
        <v>204.84568229714711</v>
      </c>
      <c r="AE37" s="1">
        <f t="shared" si="20"/>
        <v>212.66353629714706</v>
      </c>
      <c r="AF37" s="1">
        <f t="shared" si="21"/>
        <v>0.69629717620196996</v>
      </c>
      <c r="AG37" s="1">
        <f t="shared" si="22"/>
        <v>-49.704258975796655</v>
      </c>
      <c r="AH37" s="1">
        <f t="shared" si="23"/>
        <v>111.59297738160777</v>
      </c>
      <c r="AI37" s="1">
        <f t="shared" si="24"/>
        <v>65.687222215877043</v>
      </c>
      <c r="AJ37" s="1">
        <f t="shared" si="25"/>
        <v>1</v>
      </c>
      <c r="AK37" s="1" t="s">
        <v>166</v>
      </c>
      <c r="AL37" s="1">
        <f>SUM(AV11:AV89)</f>
        <v>-69429.505112629398</v>
      </c>
      <c r="AM37" s="1">
        <f t="shared" si="26"/>
        <v>409.60288991423232</v>
      </c>
      <c r="AN37" s="1">
        <f t="shared" si="1"/>
        <v>30797.237356302285</v>
      </c>
      <c r="AO37" s="1">
        <f t="shared" si="27"/>
        <v>12057.216860010079</v>
      </c>
      <c r="AP37" s="1">
        <f t="shared" si="28"/>
        <v>26286.489067545164</v>
      </c>
      <c r="AQ37" s="1">
        <f t="shared" si="29"/>
        <v>38343.705927555246</v>
      </c>
      <c r="AR37" s="1">
        <f t="shared" si="30"/>
        <v>7546.4685712529608</v>
      </c>
      <c r="AT37" s="1">
        <f t="shared" si="31"/>
        <v>470.67304774751989</v>
      </c>
      <c r="AU37" s="1">
        <f t="shared" si="32"/>
        <v>35388.982660082795</v>
      </c>
      <c r="AV37" s="1">
        <f t="shared" si="33"/>
        <v>2954.723267472451</v>
      </c>
    </row>
    <row r="38" spans="1:48" x14ac:dyDescent="0.25">
      <c r="A38" s="1">
        <v>4.4809999999999999</v>
      </c>
      <c r="B38" s="3">
        <v>10.737</v>
      </c>
      <c r="D38" s="3">
        <v>24.908000000000001</v>
      </c>
      <c r="E38" s="1">
        <v>1.1879999999999999</v>
      </c>
      <c r="G38" s="3">
        <f t="shared" si="34"/>
        <v>-4.4809999999999999</v>
      </c>
      <c r="H38" s="1">
        <f t="shared" si="3"/>
        <v>1.1879999999999999</v>
      </c>
      <c r="J38" s="3">
        <f t="shared" si="4"/>
        <v>51.188000000000002</v>
      </c>
      <c r="L38" s="1">
        <f t="shared" si="5"/>
        <v>49.999967219989259</v>
      </c>
      <c r="M38" s="1">
        <f t="shared" si="6"/>
        <v>-3.7696969696969478</v>
      </c>
      <c r="N38" s="1">
        <f t="shared" si="7"/>
        <v>-14.819775757575549</v>
      </c>
      <c r="O38" s="1">
        <f t="shared" si="8"/>
        <v>0.11713030746705463</v>
      </c>
      <c r="P38" s="1">
        <f t="shared" si="9"/>
        <v>95.848666178623859</v>
      </c>
      <c r="Q38" s="1">
        <f t="shared" si="10"/>
        <v>-14.236346773935875</v>
      </c>
      <c r="R38" s="1">
        <f t="shared" si="11"/>
        <v>46.256825414473205</v>
      </c>
      <c r="T38" s="1">
        <f t="shared" si="12"/>
        <v>-108.5474</v>
      </c>
      <c r="U38" s="1">
        <f t="shared" si="13"/>
        <v>80.164400000000001</v>
      </c>
      <c r="X38" s="1">
        <f t="shared" si="0"/>
        <v>99.022647521261504</v>
      </c>
      <c r="Y38" s="1">
        <f t="shared" si="14"/>
        <v>196.48863000000003</v>
      </c>
      <c r="Z38" s="1">
        <f t="shared" si="15"/>
        <v>317.12446999999997</v>
      </c>
      <c r="AA38" s="1">
        <f t="shared" si="16"/>
        <v>203.56005800000003</v>
      </c>
      <c r="AB38" s="1">
        <f t="shared" si="17"/>
        <v>274.28695800000003</v>
      </c>
      <c r="AC38" s="1">
        <f t="shared" si="18"/>
        <v>76.288455421905184</v>
      </c>
      <c r="AD38" s="1">
        <f t="shared" si="19"/>
        <v>210.72497677393591</v>
      </c>
      <c r="AE38" s="1">
        <f t="shared" si="20"/>
        <v>217.7964047739359</v>
      </c>
      <c r="AF38" s="1">
        <f t="shared" si="21"/>
        <v>0.65636654708146713</v>
      </c>
      <c r="AG38" s="1">
        <f t="shared" si="22"/>
        <v>-52.144116056267116</v>
      </c>
      <c r="AH38" s="1">
        <f t="shared" si="23"/>
        <v>112.46052212921535</v>
      </c>
      <c r="AI38" s="1">
        <f t="shared" si="24"/>
        <v>66.203696714742136</v>
      </c>
      <c r="AJ38" s="1">
        <f t="shared" si="25"/>
        <v>1</v>
      </c>
      <c r="AK38" s="1" t="s">
        <v>155</v>
      </c>
      <c r="AM38" s="1">
        <f t="shared" si="26"/>
        <v>416.74200400863288</v>
      </c>
      <c r="AN38" s="1">
        <f t="shared" si="1"/>
        <v>31792.603795248022</v>
      </c>
      <c r="AO38" s="1">
        <f t="shared" si="27"/>
        <v>12403.272132913868</v>
      </c>
      <c r="AP38" s="1">
        <f t="shared" si="28"/>
        <v>26920.942408487128</v>
      </c>
      <c r="AQ38" s="1">
        <f t="shared" si="29"/>
        <v>39324.214541400994</v>
      </c>
      <c r="AR38" s="1">
        <f t="shared" si="30"/>
        <v>7531.6107461529718</v>
      </c>
      <c r="AT38" s="1">
        <f t="shared" si="31"/>
        <v>480.07695122263914</v>
      </c>
      <c r="AU38" s="1">
        <f t="shared" si="32"/>
        <v>36624.329092432454</v>
      </c>
      <c r="AV38" s="1">
        <f t="shared" si="33"/>
        <v>2699.88544896854</v>
      </c>
    </row>
    <row r="39" spans="1:48" s="2" customFormat="1" x14ac:dyDescent="0.25">
      <c r="A39" s="2">
        <v>5.1029999999999998</v>
      </c>
      <c r="B39" s="3">
        <v>10.571999999999999</v>
      </c>
      <c r="D39" s="3">
        <v>24.988</v>
      </c>
      <c r="E39" s="2">
        <v>0.505</v>
      </c>
      <c r="G39" s="3">
        <f t="shared" si="34"/>
        <v>-5.1029999999999998</v>
      </c>
      <c r="H39" s="2">
        <f t="shared" si="3"/>
        <v>0.505</v>
      </c>
      <c r="J39" s="3">
        <f t="shared" si="4"/>
        <v>50.505000000000003</v>
      </c>
      <c r="L39" s="2">
        <f t="shared" si="5"/>
        <v>50.001127687283223</v>
      </c>
      <c r="M39" s="1">
        <f t="shared" si="6"/>
        <v>-3.6686046511628172</v>
      </c>
      <c r="N39" s="1">
        <f t="shared" si="7"/>
        <v>-18.784668604651444</v>
      </c>
      <c r="O39" s="1">
        <f t="shared" si="8"/>
        <v>8.6647727272727113E-2</v>
      </c>
      <c r="P39" s="1">
        <f t="shared" si="9"/>
        <v>95.970407670454563</v>
      </c>
      <c r="Q39" s="1">
        <f t="shared" si="10"/>
        <v>-15.279276159185006</v>
      </c>
      <c r="R39" s="1">
        <f t="shared" si="11"/>
        <v>46.661289281661546</v>
      </c>
      <c r="S39" s="1"/>
      <c r="T39" s="1">
        <f t="shared" si="12"/>
        <v>-107.94460000000001</v>
      </c>
      <c r="U39" s="1">
        <f t="shared" si="13"/>
        <v>81.806200000000004</v>
      </c>
      <c r="X39" s="1">
        <f t="shared" si="0"/>
        <v>100.36788085637754</v>
      </c>
      <c r="Y39" s="1">
        <f t="shared" si="14"/>
        <v>201.18657000000002</v>
      </c>
      <c r="Z39" s="1">
        <f t="shared" si="15"/>
        <v>313.41341000000011</v>
      </c>
      <c r="AA39" s="1">
        <f t="shared" si="16"/>
        <v>207.50965400000001</v>
      </c>
      <c r="AB39" s="1">
        <f t="shared" si="17"/>
        <v>270.45804200000003</v>
      </c>
      <c r="AC39" s="1">
        <f t="shared" si="18"/>
        <v>77.245413870446569</v>
      </c>
      <c r="AD39" s="1">
        <f t="shared" si="19"/>
        <v>216.46584615918502</v>
      </c>
      <c r="AE39" s="1">
        <f t="shared" si="20"/>
        <v>222.78893015918501</v>
      </c>
      <c r="AF39" s="1">
        <f t="shared" si="21"/>
        <v>0.6186245953764048</v>
      </c>
      <c r="AG39" s="1">
        <f t="shared" si="22"/>
        <v>-54.411673189264683</v>
      </c>
      <c r="AH39" s="1">
        <f t="shared" si="23"/>
        <v>113.26090990142777</v>
      </c>
      <c r="AI39" s="1">
        <f t="shared" si="24"/>
        <v>66.599620619766227</v>
      </c>
      <c r="AJ39" s="1">
        <f t="shared" si="25"/>
        <v>1</v>
      </c>
      <c r="AK39" s="2">
        <v>307</v>
      </c>
      <c r="AM39" s="1">
        <f t="shared" si="26"/>
        <v>423.96267845820171</v>
      </c>
      <c r="AN39" s="1">
        <f t="shared" si="1"/>
        <v>32749.172563126853</v>
      </c>
      <c r="AO39" s="1">
        <f t="shared" si="27"/>
        <v>12741.179704929631</v>
      </c>
      <c r="AP39" s="1">
        <f t="shared" si="28"/>
        <v>27538.048501256228</v>
      </c>
      <c r="AQ39" s="1">
        <f t="shared" si="29"/>
        <v>40279.228206185857</v>
      </c>
      <c r="AR39" s="1">
        <f t="shared" si="30"/>
        <v>7530.0556430590041</v>
      </c>
      <c r="AS39" s="1"/>
      <c r="AT39" s="1">
        <f t="shared" si="31"/>
        <v>489.58828899524354</v>
      </c>
      <c r="AU39" s="1">
        <f t="shared" si="32"/>
        <v>37818.450009561391</v>
      </c>
      <c r="AV39" s="1">
        <f t="shared" si="33"/>
        <v>2460.7781966244656</v>
      </c>
    </row>
    <row r="40" spans="1:48" x14ac:dyDescent="0.25">
      <c r="A40" s="1">
        <v>5.734</v>
      </c>
      <c r="B40" s="3">
        <v>10.4</v>
      </c>
      <c r="D40" s="3">
        <v>25.048999999999999</v>
      </c>
      <c r="E40" s="1">
        <v>0.19900000000000001</v>
      </c>
      <c r="G40" s="3">
        <f t="shared" si="34"/>
        <v>-5.734</v>
      </c>
      <c r="H40" s="1">
        <f>E40*(-1)</f>
        <v>-0.19900000000000001</v>
      </c>
      <c r="J40" s="3">
        <f t="shared" si="4"/>
        <v>49.801000000000002</v>
      </c>
      <c r="L40" s="1">
        <f t="shared" si="5"/>
        <v>50.000318898983039</v>
      </c>
      <c r="M40" s="1">
        <f t="shared" si="6"/>
        <v>-3.5754189944134005</v>
      </c>
      <c r="N40" s="1">
        <f t="shared" si="7"/>
        <v>-22.670173184357459</v>
      </c>
      <c r="O40" s="1">
        <f t="shared" si="8"/>
        <v>5.9556786703599977E-2</v>
      </c>
      <c r="P40" s="1">
        <f t="shared" si="9"/>
        <v>95.893763157894782</v>
      </c>
      <c r="Q40" s="1">
        <f t="shared" si="10"/>
        <v>-16.308765653703812</v>
      </c>
      <c r="R40" s="1">
        <f t="shared" si="11"/>
        <v>46.97558390151076</v>
      </c>
      <c r="T40" s="1">
        <f t="shared" si="12"/>
        <v>-107.31480000000001</v>
      </c>
      <c r="U40" s="1">
        <f t="shared" si="13"/>
        <v>83.417400000000015</v>
      </c>
      <c r="X40" s="1">
        <f t="shared" si="0"/>
        <v>101.73274254535754</v>
      </c>
      <c r="Y40" s="1">
        <f t="shared" si="14"/>
        <v>205.80721000000003</v>
      </c>
      <c r="Z40" s="1">
        <f t="shared" si="15"/>
        <v>309.58937000000003</v>
      </c>
      <c r="AA40" s="1">
        <f t="shared" si="16"/>
        <v>211.37939800000001</v>
      </c>
      <c r="AB40" s="1">
        <f t="shared" si="17"/>
        <v>266.530866</v>
      </c>
      <c r="AC40" s="1">
        <f t="shared" si="18"/>
        <v>78.149845721113337</v>
      </c>
      <c r="AD40" s="1">
        <f t="shared" si="19"/>
        <v>222.11597565370383</v>
      </c>
      <c r="AE40" s="1">
        <f t="shared" si="20"/>
        <v>227.68816365370381</v>
      </c>
      <c r="AF40" s="1">
        <f t="shared" si="21"/>
        <v>0.58175628256707235</v>
      </c>
      <c r="AG40" s="1">
        <f t="shared" si="22"/>
        <v>-56.605897278784639</v>
      </c>
      <c r="AH40" s="1">
        <f t="shared" si="23"/>
        <v>113.93482201713397</v>
      </c>
      <c r="AI40" s="1">
        <f t="shared" si="24"/>
        <v>66.959238115623208</v>
      </c>
      <c r="AJ40" s="1">
        <f t="shared" si="25"/>
        <v>1</v>
      </c>
      <c r="AM40" s="1">
        <f t="shared" si="26"/>
        <v>431.28871005997075</v>
      </c>
      <c r="AN40" s="1">
        <f t="shared" si="1"/>
        <v>33705.146152444693</v>
      </c>
      <c r="AO40" s="1">
        <f t="shared" si="27"/>
        <v>13073.746326977007</v>
      </c>
      <c r="AP40" s="1">
        <f t="shared" si="28"/>
        <v>28143.623156579717</v>
      </c>
      <c r="AQ40" s="1">
        <f t="shared" si="29"/>
        <v>41217.369483556722</v>
      </c>
      <c r="AR40" s="1">
        <f t="shared" si="30"/>
        <v>7512.223331112029</v>
      </c>
      <c r="AT40" s="1">
        <f t="shared" si="31"/>
        <v>499.23840708100778</v>
      </c>
      <c r="AU40" s="1">
        <f t="shared" si="32"/>
        <v>39015.404491435133</v>
      </c>
      <c r="AV40" s="1">
        <f t="shared" si="33"/>
        <v>2201.9649921215896</v>
      </c>
    </row>
    <row r="41" spans="1:48" x14ac:dyDescent="0.25">
      <c r="A41" s="1">
        <v>6.3739999999999997</v>
      </c>
      <c r="B41" s="3">
        <v>10.221</v>
      </c>
      <c r="D41" s="3">
        <v>25.091999999999999</v>
      </c>
      <c r="E41" s="1">
        <v>0.92100000000000004</v>
      </c>
      <c r="G41" s="3">
        <f t="shared" si="34"/>
        <v>-6.3739999999999997</v>
      </c>
      <c r="H41" s="1">
        <f t="shared" ref="H41:H90" si="35">E41*(-1)</f>
        <v>-0.92100000000000004</v>
      </c>
      <c r="J41" s="3">
        <f t="shared" si="4"/>
        <v>49.079000000000001</v>
      </c>
      <c r="L41" s="1">
        <f t="shared" si="5"/>
        <v>50.000533197157004</v>
      </c>
      <c r="M41" s="1">
        <f t="shared" si="6"/>
        <v>-3.5081081081080989</v>
      </c>
      <c r="N41" s="1">
        <f t="shared" si="7"/>
        <v>-26.741124324324197</v>
      </c>
      <c r="O41" s="1">
        <f t="shared" si="8"/>
        <v>3.3783783783786575E-2</v>
      </c>
      <c r="P41" s="1">
        <f t="shared" si="9"/>
        <v>95.721749999999872</v>
      </c>
      <c r="Q41" s="1">
        <f t="shared" si="10"/>
        <v>-17.287776993513923</v>
      </c>
      <c r="R41" s="1">
        <f t="shared" si="11"/>
        <v>47.27682847994874</v>
      </c>
      <c r="T41" s="1">
        <f t="shared" si="12"/>
        <v>-106.66560000000001</v>
      </c>
      <c r="U41" s="1">
        <f t="shared" si="13"/>
        <v>85.000199999999992</v>
      </c>
      <c r="X41" s="1">
        <f t="shared" si="0"/>
        <v>103.11019378994492</v>
      </c>
      <c r="Y41" s="1">
        <f t="shared" si="14"/>
        <v>210.35682</v>
      </c>
      <c r="Z41" s="1">
        <f t="shared" si="15"/>
        <v>305.67466000000007</v>
      </c>
      <c r="AA41" s="1">
        <f t="shared" si="16"/>
        <v>215.17680399999998</v>
      </c>
      <c r="AB41" s="1">
        <f t="shared" si="17"/>
        <v>262.52529200000004</v>
      </c>
      <c r="AC41" s="1">
        <f t="shared" si="18"/>
        <v>78.970374970234531</v>
      </c>
      <c r="AD41" s="1">
        <f t="shared" si="19"/>
        <v>227.64459699351391</v>
      </c>
      <c r="AE41" s="1">
        <f t="shared" si="20"/>
        <v>232.46458099351389</v>
      </c>
      <c r="AF41" s="1">
        <f t="shared" si="21"/>
        <v>0.54648595864482508</v>
      </c>
      <c r="AG41" s="1">
        <f t="shared" si="22"/>
        <v>-58.676263433179898</v>
      </c>
      <c r="AH41" s="1">
        <f t="shared" si="23"/>
        <v>114.53241050235806</v>
      </c>
      <c r="AI41" s="1">
        <f t="shared" si="24"/>
        <v>67.255582022409328</v>
      </c>
      <c r="AJ41" s="1">
        <f t="shared" si="25"/>
        <v>1</v>
      </c>
      <c r="AK41" s="1" t="s">
        <v>156</v>
      </c>
      <c r="AM41" s="1">
        <f t="shared" si="26"/>
        <v>438.68231736041798</v>
      </c>
      <c r="AN41" s="1">
        <f t="shared" si="1"/>
        <v>34642.907094763636</v>
      </c>
      <c r="AO41" s="1">
        <f t="shared" si="27"/>
        <v>13399.160979038228</v>
      </c>
      <c r="AP41" s="1">
        <f t="shared" si="28"/>
        <v>28734.016998284282</v>
      </c>
      <c r="AQ41" s="1">
        <f t="shared" si="29"/>
        <v>42133.177977322513</v>
      </c>
      <c r="AR41" s="1">
        <f t="shared" si="30"/>
        <v>7490.2708825588779</v>
      </c>
      <c r="AT41" s="1">
        <f t="shared" si="31"/>
        <v>508.97753836073832</v>
      </c>
      <c r="AU41" s="1">
        <f t="shared" si="32"/>
        <v>40194.147055774432</v>
      </c>
      <c r="AV41" s="1">
        <f t="shared" si="33"/>
        <v>1939.0309215480811</v>
      </c>
    </row>
    <row r="42" spans="1:48" x14ac:dyDescent="0.25">
      <c r="A42" s="1">
        <v>7.0229999999999997</v>
      </c>
      <c r="B42" s="3">
        <v>10.036</v>
      </c>
      <c r="D42" s="3">
        <v>25.117000000000001</v>
      </c>
      <c r="E42" s="1">
        <v>1.661</v>
      </c>
      <c r="G42" s="3">
        <f t="shared" si="34"/>
        <v>-7.0229999999999997</v>
      </c>
      <c r="H42" s="1">
        <f t="shared" si="35"/>
        <v>-1.661</v>
      </c>
      <c r="J42" s="3">
        <f t="shared" si="4"/>
        <v>48.338999999999999</v>
      </c>
      <c r="L42" s="1">
        <f t="shared" si="5"/>
        <v>50.000994080118048</v>
      </c>
      <c r="M42" s="1">
        <f t="shared" si="6"/>
        <v>-3.4946808510638516</v>
      </c>
      <c r="N42" s="1">
        <f t="shared" si="7"/>
        <v>-31.49829255319181</v>
      </c>
      <c r="O42" s="1">
        <f t="shared" si="8"/>
        <v>7.9470198675500175E-3</v>
      </c>
      <c r="P42" s="1">
        <f t="shared" si="9"/>
        <v>95.523741721854293</v>
      </c>
      <c r="Q42" s="1">
        <f t="shared" si="10"/>
        <v>-18.132390730001962</v>
      </c>
      <c r="R42" s="1">
        <f t="shared" si="11"/>
        <v>47.61777239154965</v>
      </c>
      <c r="T42" s="1">
        <f t="shared" si="12"/>
        <v>-105.99449999999999</v>
      </c>
      <c r="U42" s="1">
        <f t="shared" si="13"/>
        <v>86.555700000000002</v>
      </c>
      <c r="X42" s="1">
        <f t="shared" si="0"/>
        <v>104.50150988736956</v>
      </c>
      <c r="Y42" s="1">
        <f t="shared" si="14"/>
        <v>214.83575000000002</v>
      </c>
      <c r="Z42" s="1">
        <f t="shared" si="15"/>
        <v>301.66296</v>
      </c>
      <c r="AA42" s="1">
        <f t="shared" si="16"/>
        <v>218.90160400000002</v>
      </c>
      <c r="AB42" s="1">
        <f t="shared" si="17"/>
        <v>258.43561</v>
      </c>
      <c r="AC42" s="1">
        <f t="shared" si="18"/>
        <v>79.71365648896122</v>
      </c>
      <c r="AD42" s="1">
        <f t="shared" si="19"/>
        <v>232.96814073000198</v>
      </c>
      <c r="AE42" s="1">
        <f t="shared" si="20"/>
        <v>237.03399473000198</v>
      </c>
      <c r="AF42" s="1">
        <f t="shared" si="21"/>
        <v>0.51368597098369262</v>
      </c>
      <c r="AG42" s="1">
        <f t="shared" si="22"/>
        <v>-60.540740014522456</v>
      </c>
      <c r="AH42" s="1">
        <f t="shared" si="23"/>
        <v>115.11443113701807</v>
      </c>
      <c r="AI42" s="1">
        <f t="shared" si="24"/>
        <v>67.496658745468423</v>
      </c>
      <c r="AJ42" s="1">
        <f t="shared" si="25"/>
        <v>1</v>
      </c>
      <c r="AK42" s="1">
        <v>5.4</v>
      </c>
      <c r="AM42" s="1">
        <f t="shared" si="26"/>
        <v>446.15034564495448</v>
      </c>
      <c r="AN42" s="1">
        <f t="shared" si="1"/>
        <v>35564.275395173216</v>
      </c>
      <c r="AO42" s="1">
        <f t="shared" si="27"/>
        <v>13712.504763367917</v>
      </c>
      <c r="AP42" s="1">
        <f t="shared" si="28"/>
        <v>29298.823952596631</v>
      </c>
      <c r="AQ42" s="1">
        <f t="shared" si="29"/>
        <v>43011.328715964548</v>
      </c>
      <c r="AR42" s="1">
        <f t="shared" si="30"/>
        <v>7447.0533207913322</v>
      </c>
      <c r="AT42" s="1">
        <f t="shared" si="31"/>
        <v>518.81469969596958</v>
      </c>
      <c r="AU42" s="1">
        <f t="shared" si="32"/>
        <v>41356.616752988091</v>
      </c>
      <c r="AV42" s="1">
        <f t="shared" si="33"/>
        <v>1654.7119629764566</v>
      </c>
    </row>
    <row r="43" spans="1:48" x14ac:dyDescent="0.25">
      <c r="A43" s="1">
        <v>7.68</v>
      </c>
      <c r="B43" s="3">
        <v>9.8480000000000008</v>
      </c>
      <c r="D43" s="3">
        <v>25.123000000000001</v>
      </c>
      <c r="E43" s="1">
        <v>2.4159999999999999</v>
      </c>
      <c r="G43" s="3">
        <f t="shared" si="34"/>
        <v>-7.68</v>
      </c>
      <c r="H43" s="1">
        <f t="shared" si="35"/>
        <v>-2.4159999999999999</v>
      </c>
      <c r="J43" s="3">
        <f t="shared" si="4"/>
        <v>47.584000000000003</v>
      </c>
      <c r="L43" s="1">
        <f t="shared" si="5"/>
        <v>50.000425048193343</v>
      </c>
      <c r="M43" s="1">
        <f t="shared" si="6"/>
        <v>-3.4455958549222596</v>
      </c>
      <c r="N43" s="1">
        <f t="shared" si="7"/>
        <v>-35.712673575129209</v>
      </c>
      <c r="O43" s="1">
        <f t="shared" si="8"/>
        <v>-1.5564202334630925E-2</v>
      </c>
      <c r="P43" s="1">
        <f t="shared" si="9"/>
        <v>95.178852140077851</v>
      </c>
      <c r="Q43" s="1">
        <f t="shared" si="10"/>
        <v>-19.080221259250187</v>
      </c>
      <c r="R43" s="1">
        <f t="shared" si="11"/>
        <v>47.886394494307424</v>
      </c>
      <c r="T43" s="1">
        <f t="shared" si="12"/>
        <v>-105.30030000000001</v>
      </c>
      <c r="U43" s="1">
        <f t="shared" si="13"/>
        <v>88.08189999999999</v>
      </c>
      <c r="X43" s="1">
        <f t="shared" si="0"/>
        <v>105.90528953598114</v>
      </c>
      <c r="Y43" s="1">
        <f t="shared" si="14"/>
        <v>219.23035999999999</v>
      </c>
      <c r="Z43" s="1">
        <f t="shared" si="15"/>
        <v>297.55657000000002</v>
      </c>
      <c r="AA43" s="1">
        <f t="shared" si="16"/>
        <v>222.54137799999998</v>
      </c>
      <c r="AB43" s="1">
        <f t="shared" si="17"/>
        <v>254.26535600000003</v>
      </c>
      <c r="AC43" s="1">
        <f t="shared" si="18"/>
        <v>80.351773508688623</v>
      </c>
      <c r="AD43" s="1">
        <f t="shared" si="19"/>
        <v>238.31058125925017</v>
      </c>
      <c r="AE43" s="1">
        <f t="shared" si="20"/>
        <v>241.62159925925016</v>
      </c>
      <c r="AF43" s="1">
        <f t="shared" si="21"/>
        <v>0.48083725032345648</v>
      </c>
      <c r="AG43" s="1">
        <f t="shared" si="22"/>
        <v>-62.419378267329265</v>
      </c>
      <c r="AH43" s="1">
        <f t="shared" si="23"/>
        <v>115.54823732925144</v>
      </c>
      <c r="AI43" s="1">
        <f t="shared" si="24"/>
        <v>67.661842834944011</v>
      </c>
      <c r="AJ43" s="1">
        <f t="shared" si="25"/>
        <v>1</v>
      </c>
      <c r="AM43" s="1">
        <f t="shared" si="26"/>
        <v>453.685273286842</v>
      </c>
      <c r="AN43" s="1">
        <f t="shared" si="1"/>
        <v>36454.416323371828</v>
      </c>
      <c r="AO43" s="1">
        <f t="shared" si="27"/>
        <v>14026.960812919466</v>
      </c>
      <c r="AP43" s="1">
        <f t="shared" si="28"/>
        <v>29865.87939803888</v>
      </c>
      <c r="AQ43" s="1">
        <f t="shared" si="29"/>
        <v>43892.840210958348</v>
      </c>
      <c r="AR43" s="1">
        <f t="shared" si="30"/>
        <v>7438.4238875865194</v>
      </c>
      <c r="AT43" s="1">
        <f t="shared" si="31"/>
        <v>528.73998332351289</v>
      </c>
      <c r="AU43" s="1">
        <f t="shared" si="32"/>
        <v>42485.195384998704</v>
      </c>
      <c r="AV43" s="1">
        <f t="shared" si="33"/>
        <v>1407.6448259596436</v>
      </c>
    </row>
    <row r="44" spans="1:48" x14ac:dyDescent="0.25">
      <c r="A44" s="1">
        <v>8.3450000000000006</v>
      </c>
      <c r="B44" s="3">
        <v>9.6549999999999994</v>
      </c>
      <c r="D44" s="3">
        <v>25.111000000000001</v>
      </c>
      <c r="E44" s="1">
        <v>3.1869999999999998</v>
      </c>
      <c r="G44" s="3">
        <f t="shared" si="34"/>
        <v>-8.3450000000000006</v>
      </c>
      <c r="H44" s="1">
        <f t="shared" si="35"/>
        <v>-3.1869999999999998</v>
      </c>
      <c r="J44" s="3">
        <f t="shared" si="4"/>
        <v>46.813000000000002</v>
      </c>
      <c r="L44" s="1">
        <f t="shared" si="5"/>
        <v>50.000208999563199</v>
      </c>
      <c r="M44" s="1">
        <f t="shared" si="6"/>
        <v>-3.4564102564102801</v>
      </c>
      <c r="N44" s="1">
        <f t="shared" si="7"/>
        <v>-40.902107692308107</v>
      </c>
      <c r="O44" s="1">
        <f t="shared" si="8"/>
        <v>-3.8265306122450132E-2</v>
      </c>
      <c r="P44" s="1">
        <f t="shared" si="9"/>
        <v>94.762612244898023</v>
      </c>
      <c r="Q44" s="1">
        <f t="shared" si="10"/>
        <v>-19.844787437376272</v>
      </c>
      <c r="R44" s="1">
        <f t="shared" si="11"/>
        <v>48.140672988675163</v>
      </c>
      <c r="T44" s="1">
        <f t="shared" si="12"/>
        <v>-104.58560000000001</v>
      </c>
      <c r="U44" s="1">
        <f t="shared" si="13"/>
        <v>89.579200000000014</v>
      </c>
      <c r="X44" s="1">
        <f t="shared" si="0"/>
        <v>107.3182825058247</v>
      </c>
      <c r="Y44" s="1">
        <f t="shared" si="14"/>
        <v>223.54762000000002</v>
      </c>
      <c r="Z44" s="1">
        <f t="shared" si="15"/>
        <v>293.36116000000004</v>
      </c>
      <c r="AA44" s="1">
        <f t="shared" si="16"/>
        <v>226.10310400000003</v>
      </c>
      <c r="AB44" s="1">
        <f t="shared" si="17"/>
        <v>250.01897200000002</v>
      </c>
      <c r="AC44" s="1">
        <f t="shared" si="18"/>
        <v>80.997663765873327</v>
      </c>
      <c r="AD44" s="1">
        <f t="shared" si="19"/>
        <v>243.39240743737631</v>
      </c>
      <c r="AE44" s="1">
        <f t="shared" si="20"/>
        <v>245.94789143737631</v>
      </c>
      <c r="AF44" s="1">
        <f t="shared" si="21"/>
        <v>0.45051097482168018</v>
      </c>
      <c r="AG44" s="1">
        <f t="shared" si="22"/>
        <v>-64.087186224989978</v>
      </c>
      <c r="AH44" s="1">
        <f t="shared" si="23"/>
        <v>115.98779293526705</v>
      </c>
      <c r="AI44" s="1">
        <f t="shared" si="24"/>
        <v>67.847119946591889</v>
      </c>
      <c r="AJ44" s="1">
        <f t="shared" si="25"/>
        <v>1</v>
      </c>
      <c r="AK44" s="1" t="s">
        <v>157</v>
      </c>
      <c r="AM44" s="1">
        <f t="shared" si="26"/>
        <v>461.26965435177431</v>
      </c>
      <c r="AN44" s="1">
        <f t="shared" si="1"/>
        <v>37361.764368585624</v>
      </c>
      <c r="AO44" s="1">
        <f t="shared" si="27"/>
        <v>14326.077101763969</v>
      </c>
      <c r="AP44" s="1">
        <f t="shared" si="28"/>
        <v>30400.635069008342</v>
      </c>
      <c r="AQ44" s="1">
        <f t="shared" si="29"/>
        <v>44726.712170772313</v>
      </c>
      <c r="AR44" s="1">
        <f>AQ44-AN44</f>
        <v>7364.9478021866889</v>
      </c>
      <c r="AT44" s="1">
        <f t="shared" si="31"/>
        <v>538.73040881749478</v>
      </c>
      <c r="AU44" s="1">
        <f t="shared" si="32"/>
        <v>43635.904513850917</v>
      </c>
      <c r="AV44" s="1">
        <f t="shared" si="33"/>
        <v>1090.8076569213954</v>
      </c>
    </row>
    <row r="45" spans="1:48" x14ac:dyDescent="0.25">
      <c r="A45" s="1">
        <v>9.0190000000000001</v>
      </c>
      <c r="B45" s="3">
        <v>9.4600000000000009</v>
      </c>
      <c r="D45" s="3">
        <v>25.081</v>
      </c>
      <c r="E45" s="1">
        <v>3.9710000000000001</v>
      </c>
      <c r="G45" s="3">
        <f t="shared" si="34"/>
        <v>-9.0190000000000001</v>
      </c>
      <c r="H45" s="1">
        <f t="shared" si="35"/>
        <v>-3.9710000000000001</v>
      </c>
      <c r="J45" s="3">
        <f t="shared" si="4"/>
        <v>46.028999999999996</v>
      </c>
      <c r="L45" s="1">
        <f t="shared" si="5"/>
        <v>50.001017599644911</v>
      </c>
      <c r="M45" s="1">
        <f t="shared" si="6"/>
        <v>-3.4795918367346692</v>
      </c>
      <c r="N45" s="1">
        <f t="shared" si="7"/>
        <v>-46.413959183673001</v>
      </c>
      <c r="O45" s="1">
        <f t="shared" si="8"/>
        <v>-6.1403508771929592E-2</v>
      </c>
      <c r="P45" s="1">
        <f t="shared" si="9"/>
        <v>94.337114035087694</v>
      </c>
      <c r="Q45" s="1">
        <f t="shared" si="10"/>
        <v>-20.588548627841284</v>
      </c>
      <c r="R45" s="1">
        <f t="shared" si="11"/>
        <v>48.432766143814796</v>
      </c>
      <c r="T45" s="1">
        <f t="shared" si="12"/>
        <v>-103.85149999999999</v>
      </c>
      <c r="U45" s="1">
        <f t="shared" si="13"/>
        <v>91.053100000000015</v>
      </c>
      <c r="X45" s="1">
        <f t="shared" si="0"/>
        <v>108.74146256079142</v>
      </c>
      <c r="Y45" s="1">
        <f t="shared" si="14"/>
        <v>227.79385000000002</v>
      </c>
      <c r="Z45" s="1">
        <f t="shared" si="15"/>
        <v>289.08007999999995</v>
      </c>
      <c r="AA45" s="1">
        <f t="shared" si="16"/>
        <v>229.59249199999999</v>
      </c>
      <c r="AB45" s="1">
        <f t="shared" si="17"/>
        <v>245.69918999999999</v>
      </c>
      <c r="AC45" s="1">
        <f t="shared" si="18"/>
        <v>81.534178235196862</v>
      </c>
      <c r="AD45" s="1">
        <f t="shared" si="19"/>
        <v>248.3823986278413</v>
      </c>
      <c r="AE45" s="1">
        <f t="shared" si="20"/>
        <v>250.18104062784127</v>
      </c>
      <c r="AF45" s="1">
        <f t="shared" si="21"/>
        <v>0.4215587718575316</v>
      </c>
      <c r="AG45" s="1">
        <f t="shared" si="22"/>
        <v>-65.646260844709687</v>
      </c>
      <c r="AH45" s="1">
        <f t="shared" si="23"/>
        <v>116.38587343311185</v>
      </c>
      <c r="AI45" s="1">
        <f t="shared" si="24"/>
        <v>67.953107289297066</v>
      </c>
      <c r="AJ45" s="1">
        <f t="shared" si="25"/>
        <v>1</v>
      </c>
      <c r="AK45" s="2">
        <v>339.2</v>
      </c>
      <c r="AM45" s="1">
        <f t="shared" si="26"/>
        <v>468.90871561481367</v>
      </c>
      <c r="AN45" s="1">
        <f t="shared" si="1"/>
        <v>38232.086794975454</v>
      </c>
      <c r="AO45" s="1">
        <f t="shared" si="27"/>
        <v>14619.787983234739</v>
      </c>
      <c r="AP45" s="1">
        <f>$AL$5*AE45</f>
        <v>30923.877707844953</v>
      </c>
      <c r="AQ45" s="1">
        <f t="shared" si="29"/>
        <v>45543.665691079688</v>
      </c>
      <c r="AR45" s="1">
        <f t="shared" si="30"/>
        <v>7311.5788961042344</v>
      </c>
      <c r="AT45" s="1">
        <f t="shared" si="31"/>
        <v>548.79286107813152</v>
      </c>
      <c r="AU45" s="1">
        <f t="shared" si="32"/>
        <v>44745.374949348006</v>
      </c>
      <c r="AV45" s="1">
        <f t="shared" si="33"/>
        <v>798.29074173168192</v>
      </c>
    </row>
    <row r="46" spans="1:48" x14ac:dyDescent="0.25">
      <c r="A46" s="1">
        <v>9.7010000000000005</v>
      </c>
      <c r="B46" s="3">
        <v>9.2639999999999993</v>
      </c>
      <c r="D46" s="3">
        <v>25.032</v>
      </c>
      <c r="E46" s="1">
        <v>4.7690000000000001</v>
      </c>
      <c r="G46" s="3">
        <f t="shared" si="34"/>
        <v>-9.7010000000000005</v>
      </c>
      <c r="H46" s="1">
        <f t="shared" si="35"/>
        <v>-4.7690000000000001</v>
      </c>
      <c r="J46" s="3">
        <f t="shared" si="4"/>
        <v>45.231000000000002</v>
      </c>
      <c r="L46" s="1">
        <f t="shared" si="5"/>
        <v>50.000063779959319</v>
      </c>
      <c r="M46" s="1">
        <f t="shared" si="6"/>
        <v>-3.4797979797980041</v>
      </c>
      <c r="N46" s="1">
        <f t="shared" si="7"/>
        <v>-51.582621212121708</v>
      </c>
      <c r="O46" s="1">
        <f t="shared" si="8"/>
        <v>-8.2818294190358202E-2</v>
      </c>
      <c r="P46" s="1">
        <f t="shared" si="9"/>
        <v>93.793666254635326</v>
      </c>
      <c r="Q46" s="1">
        <f t="shared" si="10"/>
        <v>-21.39787412958173</v>
      </c>
      <c r="R46" s="1">
        <f t="shared" si="11"/>
        <v>48.668968562029619</v>
      </c>
      <c r="T46" s="1">
        <f t="shared" si="12"/>
        <v>-103.09179999999998</v>
      </c>
      <c r="U46" s="1">
        <f t="shared" si="13"/>
        <v>92.499800000000008</v>
      </c>
      <c r="X46" s="1">
        <f t="shared" si="0"/>
        <v>110.1769035836459</v>
      </c>
      <c r="Y46" s="1">
        <f t="shared" si="14"/>
        <v>231.95611000000005</v>
      </c>
      <c r="Z46" s="1">
        <f t="shared" si="15"/>
        <v>284.69898999999998</v>
      </c>
      <c r="AA46" s="1">
        <f>G46+$S$18*(J46-B46)+$S$20*(G46-D46)</f>
        <v>232.99658600000001</v>
      </c>
      <c r="AB46" s="1">
        <f t="shared" si="17"/>
        <v>241.29412600000001</v>
      </c>
      <c r="AC46" s="1">
        <f t="shared" si="18"/>
        <v>81.986771774195262</v>
      </c>
      <c r="AD46" s="1">
        <f t="shared" si="19"/>
        <v>253.35398412958179</v>
      </c>
      <c r="AE46" s="1">
        <f t="shared" si="20"/>
        <v>254.39446012958174</v>
      </c>
      <c r="AF46" s="1">
        <f t="shared" si="21"/>
        <v>0.39282806198145842</v>
      </c>
      <c r="AG46" s="1">
        <f t="shared" si="22"/>
        <v>-67.191950506026046</v>
      </c>
      <c r="AH46" s="1">
        <f t="shared" si="23"/>
        <v>116.67436036872657</v>
      </c>
      <c r="AI46" s="1">
        <f t="shared" si="24"/>
        <v>68.005391806696949</v>
      </c>
      <c r="AJ46" s="1">
        <f t="shared" si="25"/>
        <v>1</v>
      </c>
      <c r="AM46" s="1">
        <f t="shared" si="26"/>
        <v>476.61358884908736</v>
      </c>
      <c r="AN46" s="1">
        <f t="shared" si="1"/>
        <v>39076.009533450262</v>
      </c>
      <c r="AO46" s="1">
        <f t="shared" si="27"/>
        <v>14912.415505867184</v>
      </c>
      <c r="AP46" s="1">
        <f t="shared" si="28"/>
        <v>31444.681638777089</v>
      </c>
      <c r="AQ46" s="1">
        <f t="shared" si="29"/>
        <v>46357.097144644271</v>
      </c>
      <c r="AR46" s="1">
        <f t="shared" si="30"/>
        <v>7281.0876111940088</v>
      </c>
      <c r="AT46" s="1">
        <f t="shared" si="31"/>
        <v>558.9420032861218</v>
      </c>
      <c r="AU46" s="1">
        <f t="shared" si="32"/>
        <v>45825.850458430767</v>
      </c>
      <c r="AV46" s="1">
        <f t="shared" si="33"/>
        <v>531.24668621350429</v>
      </c>
    </row>
    <row r="47" spans="1:48" x14ac:dyDescent="0.25">
      <c r="A47" s="1">
        <v>10.39</v>
      </c>
      <c r="B47" s="3">
        <v>9.0660000000000007</v>
      </c>
      <c r="D47" s="3">
        <v>24.965</v>
      </c>
      <c r="E47" s="1">
        <v>5.5780000000000003</v>
      </c>
      <c r="G47" s="3">
        <f t="shared" si="34"/>
        <v>-10.39</v>
      </c>
      <c r="H47" s="1">
        <f t="shared" si="35"/>
        <v>-5.5780000000000003</v>
      </c>
      <c r="J47" s="3">
        <f t="shared" si="4"/>
        <v>44.421999999999997</v>
      </c>
      <c r="L47" s="1">
        <f t="shared" si="5"/>
        <v>50.000227609481939</v>
      </c>
      <c r="M47" s="1">
        <f t="shared" si="6"/>
        <v>-3.5252525252525113</v>
      </c>
      <c r="N47" s="1">
        <f t="shared" si="7"/>
        <v>-57.781373737373443</v>
      </c>
      <c r="O47" s="1">
        <f t="shared" si="8"/>
        <v>-0.10365853658536775</v>
      </c>
      <c r="P47" s="1">
        <f t="shared" si="9"/>
        <v>93.190859756097638</v>
      </c>
      <c r="Q47" s="1">
        <f t="shared" si="10"/>
        <v>-22.061681484348355</v>
      </c>
      <c r="R47" s="1">
        <f t="shared" si="11"/>
        <v>48.882311495328878</v>
      </c>
      <c r="T47" s="1">
        <f t="shared" si="12"/>
        <v>-102.31549999999999</v>
      </c>
      <c r="U47" s="1">
        <f t="shared" si="13"/>
        <v>93.917900000000017</v>
      </c>
      <c r="X47" s="1">
        <f t="shared" si="0"/>
        <v>111.61537632718891</v>
      </c>
      <c r="Y47" s="1">
        <f t="shared" si="14"/>
        <v>236.03400000000002</v>
      </c>
      <c r="Z47" s="1">
        <f t="shared" si="15"/>
        <v>280.24616999999995</v>
      </c>
      <c r="AA47" s="1">
        <f t="shared" si="16"/>
        <v>236.31745800000002</v>
      </c>
      <c r="AB47" s="1">
        <f t="shared" si="17"/>
        <v>236.82961999999995</v>
      </c>
      <c r="AC47" s="1">
        <f t="shared" si="18"/>
        <v>82.455434728695479</v>
      </c>
      <c r="AD47" s="1">
        <f t="shared" si="19"/>
        <v>258.09568148434835</v>
      </c>
      <c r="AE47" s="1">
        <f t="shared" si="20"/>
        <v>258.37913948434834</v>
      </c>
      <c r="AF47" s="1">
        <f t="shared" si="21"/>
        <v>0.36612697245948123</v>
      </c>
      <c r="AG47" s="1">
        <f t="shared" si="22"/>
        <v>-68.571590646758125</v>
      </c>
      <c r="AH47" s="1">
        <f t="shared" si="23"/>
        <v>116.9684853194068</v>
      </c>
      <c r="AI47" s="1">
        <f t="shared" si="24"/>
        <v>68.086173824077918</v>
      </c>
      <c r="AJ47" s="1">
        <f t="shared" si="25"/>
        <v>1</v>
      </c>
      <c r="AK47" s="1" t="s">
        <v>158</v>
      </c>
      <c r="AM47" s="1">
        <f t="shared" si="26"/>
        <v>484.33473514732884</v>
      </c>
      <c r="AN47" s="1">
        <f t="shared" si="1"/>
        <v>39936.031140780586</v>
      </c>
      <c r="AO47" s="1">
        <f t="shared" si="27"/>
        <v>15191.511812168743</v>
      </c>
      <c r="AP47" s="1">
        <f t="shared" si="28"/>
        <v>31937.211915102369</v>
      </c>
      <c r="AQ47" s="1">
        <f t="shared" si="29"/>
        <v>47128.723727271114</v>
      </c>
      <c r="AR47" s="1">
        <f t="shared" si="30"/>
        <v>7192.6925864905279</v>
      </c>
      <c r="AT47" s="1">
        <f t="shared" si="31"/>
        <v>569.11258097206826</v>
      </c>
      <c r="AU47" s="1">
        <f t="shared" si="32"/>
        <v>46926.425273621797</v>
      </c>
      <c r="AV47" s="1">
        <f t="shared" si="33"/>
        <v>202.2984536493168</v>
      </c>
    </row>
    <row r="48" spans="1:48" x14ac:dyDescent="0.25">
      <c r="A48" s="1">
        <v>11.087999999999999</v>
      </c>
      <c r="B48" s="3">
        <v>8.8680000000000003</v>
      </c>
      <c r="D48" s="3">
        <v>24.88</v>
      </c>
      <c r="E48" s="1">
        <v>6.3979999999999997</v>
      </c>
      <c r="G48" s="3">
        <f t="shared" si="34"/>
        <v>-11.087999999999999</v>
      </c>
      <c r="H48" s="1">
        <f t="shared" si="35"/>
        <v>-6.3979999999999997</v>
      </c>
      <c r="J48" s="3">
        <f>H48+50</f>
        <v>43.602000000000004</v>
      </c>
      <c r="L48" s="1">
        <f t="shared" si="5"/>
        <v>50.001477778161721</v>
      </c>
      <c r="M48" s="1">
        <f t="shared" si="6"/>
        <v>-3.5786802030456681</v>
      </c>
      <c r="N48" s="1">
        <f t="shared" si="7"/>
        <v>-64.344781725887941</v>
      </c>
      <c r="O48" s="1">
        <f t="shared" si="8"/>
        <v>-0.12635379061371846</v>
      </c>
      <c r="P48" s="1">
        <f t="shared" si="9"/>
        <v>92.647097472924202</v>
      </c>
      <c r="Q48" s="1">
        <f t="shared" si="10"/>
        <v>-22.737114114337338</v>
      </c>
      <c r="R48" s="1">
        <f t="shared" si="11"/>
        <v>49.196469292425306</v>
      </c>
      <c r="T48" s="1">
        <f t="shared" si="12"/>
        <v>-101.5198</v>
      </c>
      <c r="U48" s="1">
        <f t="shared" si="13"/>
        <v>95.314599999999984</v>
      </c>
      <c r="X48" s="1">
        <f t="shared" si="0"/>
        <v>113.06243109539081</v>
      </c>
      <c r="Y48" s="1">
        <f t="shared" si="14"/>
        <v>240.04085999999998</v>
      </c>
      <c r="Z48" s="1">
        <f t="shared" si="15"/>
        <v>275.70968000000005</v>
      </c>
      <c r="AA48" s="1">
        <f t="shared" si="16"/>
        <v>239.56599199999997</v>
      </c>
      <c r="AB48" s="1">
        <f t="shared" si="17"/>
        <v>232.29371600000002</v>
      </c>
      <c r="AC48" s="1">
        <f t="shared" si="18"/>
        <v>82.761168326595538</v>
      </c>
      <c r="AD48" s="1">
        <f>Y48-Q48</f>
        <v>262.77797411433733</v>
      </c>
      <c r="AE48" s="1">
        <f t="shared" si="20"/>
        <v>262.30310611433731</v>
      </c>
      <c r="AF48" s="1">
        <f t="shared" si="21"/>
        <v>0.34074174821308995</v>
      </c>
      <c r="AG48" s="1">
        <f t="shared" si="22"/>
        <v>-69.844378937761519</v>
      </c>
      <c r="AH48" s="1">
        <f t="shared" si="23"/>
        <v>117.2428989095541</v>
      </c>
      <c r="AI48" s="1">
        <f t="shared" si="24"/>
        <v>68.046429617128794</v>
      </c>
      <c r="AJ48" s="1">
        <f t="shared" si="25"/>
        <v>1</v>
      </c>
      <c r="AK48" s="1">
        <v>7.2</v>
      </c>
      <c r="AM48" s="1">
        <f t="shared" si="26"/>
        <v>492.10194632112933</v>
      </c>
      <c r="AN48" s="1">
        <f t="shared" si="1"/>
        <v>40726.932013328267</v>
      </c>
      <c r="AO48" s="1">
        <f t="shared" si="27"/>
        <v>15467.111556369895</v>
      </c>
      <c r="AP48" s="1">
        <f t="shared" si="28"/>
        <v>32422.237734368784</v>
      </c>
      <c r="AQ48" s="1">
        <f t="shared" si="29"/>
        <v>47889.349290738683</v>
      </c>
      <c r="AR48" s="1">
        <f t="shared" si="30"/>
        <v>7162.4172774104154</v>
      </c>
      <c r="AT48" s="1">
        <f t="shared" si="31"/>
        <v>579.34383700516298</v>
      </c>
      <c r="AU48" s="1">
        <f t="shared" si="32"/>
        <v>47947.172813360019</v>
      </c>
      <c r="AV48" s="1">
        <f t="shared" si="33"/>
        <v>-57.823522621336451</v>
      </c>
    </row>
    <row r="49" spans="1:48" x14ac:dyDescent="0.25">
      <c r="A49" s="1">
        <v>11.792999999999999</v>
      </c>
      <c r="B49" s="3">
        <v>8.6709999999999994</v>
      </c>
      <c r="D49" s="3">
        <v>24.774999999999999</v>
      </c>
      <c r="E49" s="1">
        <v>7.2290000000000001</v>
      </c>
      <c r="G49" s="3">
        <f t="shared" si="34"/>
        <v>-11.792999999999999</v>
      </c>
      <c r="H49" s="1">
        <f t="shared" si="35"/>
        <v>-7.2290000000000001</v>
      </c>
      <c r="J49" s="3">
        <f t="shared" si="4"/>
        <v>42.771000000000001</v>
      </c>
      <c r="L49" s="1">
        <f t="shared" si="5"/>
        <v>50.000286239180674</v>
      </c>
      <c r="M49" s="1">
        <f t="shared" si="6"/>
        <v>-3.614213197969566</v>
      </c>
      <c r="N49" s="1">
        <f t="shared" si="7"/>
        <v>-70.673152284264532</v>
      </c>
      <c r="O49" s="1">
        <f t="shared" si="8"/>
        <v>-0.14660309892729173</v>
      </c>
      <c r="P49" s="1">
        <f t="shared" si="9"/>
        <v>91.949151370679246</v>
      </c>
      <c r="Q49" s="1">
        <f t="shared" si="10"/>
        <v>-23.448758512362552</v>
      </c>
      <c r="R49" s="1">
        <f t="shared" si="11"/>
        <v>49.412236349249689</v>
      </c>
      <c r="T49" s="1">
        <f t="shared" si="12"/>
        <v>-100.69980000000001</v>
      </c>
      <c r="U49" s="1">
        <f t="shared" si="13"/>
        <v>96.680999999999983</v>
      </c>
      <c r="X49" s="1">
        <f t="shared" si="0"/>
        <v>114.51626850819054</v>
      </c>
      <c r="Y49" s="1">
        <f t="shared" si="14"/>
        <v>243.94975999999997</v>
      </c>
      <c r="Z49" s="1">
        <f t="shared" si="15"/>
        <v>271.08180000000004</v>
      </c>
      <c r="AA49" s="1">
        <f t="shared" si="16"/>
        <v>242.71707999999998</v>
      </c>
      <c r="AB49" s="1">
        <f t="shared" si="17"/>
        <v>227.68177600000001</v>
      </c>
      <c r="AC49" s="1">
        <f t="shared" si="18"/>
        <v>83.044007025507781</v>
      </c>
      <c r="AD49" s="1">
        <f t="shared" si="19"/>
        <v>267.3985185123625</v>
      </c>
      <c r="AE49" s="1">
        <f t="shared" si="20"/>
        <v>266.16583851236254</v>
      </c>
      <c r="AF49" s="1">
        <f t="shared" si="21"/>
        <v>0.31554638981765071</v>
      </c>
      <c r="AG49" s="1">
        <f t="shared" si="22"/>
        <v>-71.107796453622768</v>
      </c>
      <c r="AH49" s="1">
        <f t="shared" si="23"/>
        <v>117.41902428520579</v>
      </c>
      <c r="AI49" s="1">
        <f t="shared" si="24"/>
        <v>68.006787935956112</v>
      </c>
      <c r="AJ49" s="1">
        <f t="shared" si="25"/>
        <v>1</v>
      </c>
      <c r="AM49" s="1">
        <f t="shared" si="26"/>
        <v>499.90556401807311</v>
      </c>
      <c r="AN49" s="1">
        <f t="shared" si="1"/>
        <v>41514.161170407293</v>
      </c>
      <c r="AO49" s="1">
        <f t="shared" si="27"/>
        <v>15739.076799637656</v>
      </c>
      <c r="AP49" s="1">
        <f t="shared" si="28"/>
        <v>32899.694635159089</v>
      </c>
      <c r="AQ49" s="1">
        <f t="shared" si="29"/>
        <v>48638.771434796741</v>
      </c>
      <c r="AR49" s="1">
        <f t="shared" si="30"/>
        <v>7124.6102643894483</v>
      </c>
      <c r="AT49" s="1">
        <f t="shared" si="31"/>
        <v>589.62304904862208</v>
      </c>
      <c r="AU49" s="1">
        <f t="shared" si="32"/>
        <v>48964.660627595091</v>
      </c>
      <c r="AV49" s="1">
        <f t="shared" si="33"/>
        <v>-325.88919279834954</v>
      </c>
    </row>
    <row r="50" spans="1:48" x14ac:dyDescent="0.25">
      <c r="A50" s="1">
        <v>12.505000000000001</v>
      </c>
      <c r="B50" s="3">
        <v>8.4740000000000002</v>
      </c>
      <c r="D50" s="3">
        <v>24.652000000000001</v>
      </c>
      <c r="E50" s="1">
        <v>8.0679999999999996</v>
      </c>
      <c r="G50" s="3">
        <f t="shared" si="34"/>
        <v>-12.505000000000001</v>
      </c>
      <c r="H50" s="1">
        <f t="shared" si="35"/>
        <v>-8.0679999999999996</v>
      </c>
      <c r="J50" s="3">
        <f t="shared" si="4"/>
        <v>41.932000000000002</v>
      </c>
      <c r="L50" s="1">
        <f t="shared" si="5"/>
        <v>50.000804123533854</v>
      </c>
      <c r="M50" s="1">
        <f t="shared" si="6"/>
        <v>-3.7113402061855449</v>
      </c>
      <c r="N50" s="1">
        <f t="shared" si="7"/>
        <v>-78.738783505154089</v>
      </c>
      <c r="O50" s="1">
        <f t="shared" si="8"/>
        <v>-0.16627358490566269</v>
      </c>
      <c r="P50" s="1">
        <f t="shared" si="9"/>
        <v>91.190508254717102</v>
      </c>
      <c r="Q50" s="1">
        <f t="shared" si="10"/>
        <v>-23.967009638103967</v>
      </c>
      <c r="R50" s="1">
        <f t="shared" si="11"/>
        <v>49.580334739354669</v>
      </c>
      <c r="T50" s="1">
        <f t="shared" si="12"/>
        <v>-99.86569999999999</v>
      </c>
      <c r="U50" s="1">
        <f t="shared" si="13"/>
        <v>98.020700000000019</v>
      </c>
      <c r="X50" s="1">
        <f t="shared" si="0"/>
        <v>115.96983766902497</v>
      </c>
      <c r="Y50" s="1">
        <f t="shared" si="14"/>
        <v>247.77394000000004</v>
      </c>
      <c r="Z50" s="1">
        <f t="shared" si="15"/>
        <v>266.39150999999998</v>
      </c>
      <c r="AA50" s="1">
        <f t="shared" si="16"/>
        <v>245.78521400000002</v>
      </c>
      <c r="AB50" s="1">
        <f t="shared" si="17"/>
        <v>223.01910399999997</v>
      </c>
      <c r="AC50" s="1">
        <f t="shared" si="18"/>
        <v>83.409365314787252</v>
      </c>
      <c r="AD50" s="1">
        <f t="shared" si="19"/>
        <v>271.74094963810398</v>
      </c>
      <c r="AE50" s="1">
        <f t="shared" si="20"/>
        <v>269.752223638104</v>
      </c>
      <c r="AF50" s="1">
        <f t="shared" si="21"/>
        <v>0.292412499578453</v>
      </c>
      <c r="AG50" s="1">
        <f t="shared" si="22"/>
        <v>-72.19929604113436</v>
      </c>
      <c r="AH50" s="1">
        <f t="shared" si="23"/>
        <v>117.6300869104808</v>
      </c>
      <c r="AI50" s="1">
        <f t="shared" si="24"/>
        <v>68.04975217112613</v>
      </c>
      <c r="AJ50" s="1">
        <f t="shared" si="25"/>
        <v>1</v>
      </c>
      <c r="AM50" s="1">
        <f t="shared" si="26"/>
        <v>507.70774184576811</v>
      </c>
      <c r="AN50" s="1">
        <f t="shared" si="1"/>
        <v>42347.58051275937</v>
      </c>
      <c r="AO50" s="1">
        <f t="shared" si="27"/>
        <v>15994.6722956988</v>
      </c>
      <c r="AP50" s="1">
        <f t="shared" si="28"/>
        <v>33342.993355011487</v>
      </c>
      <c r="AQ50" s="1">
        <f>AO50+AP50</f>
        <v>49337.665650710289</v>
      </c>
      <c r="AR50" s="1">
        <f t="shared" si="30"/>
        <v>6990.0851379509186</v>
      </c>
      <c r="AT50" s="1">
        <f t="shared" si="31"/>
        <v>599.90036444338591</v>
      </c>
      <c r="AU50" s="1">
        <f t="shared" si="32"/>
        <v>50037.308650332387</v>
      </c>
      <c r="AV50" s="1">
        <f t="shared" si="33"/>
        <v>-699.6429996220977</v>
      </c>
    </row>
    <row r="51" spans="1:48" x14ac:dyDescent="0.25">
      <c r="A51" s="1">
        <v>13.225</v>
      </c>
      <c r="B51" s="3">
        <v>8.2799999999999994</v>
      </c>
      <c r="D51" s="3">
        <v>24.510999999999999</v>
      </c>
      <c r="E51" s="1">
        <v>8.9160000000000004</v>
      </c>
      <c r="G51" s="3">
        <f t="shared" si="34"/>
        <v>-13.225</v>
      </c>
      <c r="H51" s="1">
        <f t="shared" si="35"/>
        <v>-8.9160000000000004</v>
      </c>
      <c r="J51" s="3">
        <f t="shared" si="4"/>
        <v>41.084000000000003</v>
      </c>
      <c r="L51" s="1">
        <f t="shared" si="5"/>
        <v>50.00108110831205</v>
      </c>
      <c r="M51" s="1">
        <f t="shared" si="6"/>
        <v>-3.7864583333333317</v>
      </c>
      <c r="N51" s="1">
        <f t="shared" si="7"/>
        <v>-86.536578124999949</v>
      </c>
      <c r="O51" s="1">
        <f t="shared" si="8"/>
        <v>-0.1880841121495298</v>
      </c>
      <c r="P51" s="1">
        <f t="shared" si="9"/>
        <v>90.501977803738185</v>
      </c>
      <c r="Q51" s="1">
        <f t="shared" si="10"/>
        <v>-24.599797720662803</v>
      </c>
      <c r="R51" s="1">
        <f t="shared" si="11"/>
        <v>49.877820015217985</v>
      </c>
      <c r="T51" s="1">
        <f t="shared" si="12"/>
        <v>-99.008600000000001</v>
      </c>
      <c r="U51" s="1">
        <f t="shared" si="13"/>
        <v>99.33959999999999</v>
      </c>
      <c r="X51" s="1">
        <f t="shared" si="0"/>
        <v>117.43320618172696</v>
      </c>
      <c r="Y51" s="1">
        <f t="shared" si="14"/>
        <v>251.52111999999997</v>
      </c>
      <c r="Z51" s="1">
        <f>B51+$S$12*(G51-D51)+$S$14*(B51-J51)</f>
        <v>261.61288000000002</v>
      </c>
      <c r="AA51" s="1">
        <f t="shared" si="16"/>
        <v>248.77503199999998</v>
      </c>
      <c r="AB51" s="1">
        <f t="shared" si="17"/>
        <v>218.28159200000002</v>
      </c>
      <c r="AC51" s="1">
        <f t="shared" si="18"/>
        <v>83.538803350033973</v>
      </c>
      <c r="AD51" s="1">
        <f t="shared" si="19"/>
        <v>276.12091772066276</v>
      </c>
      <c r="AE51" s="1">
        <f t="shared" si="20"/>
        <v>273.37482972066277</v>
      </c>
      <c r="AF51" s="1">
        <f t="shared" si="21"/>
        <v>0.26987565104044631</v>
      </c>
      <c r="AG51" s="1">
        <f t="shared" si="22"/>
        <v>-73.243193769257147</v>
      </c>
      <c r="AH51" s="1">
        <f t="shared" si="23"/>
        <v>117.79358906788529</v>
      </c>
      <c r="AI51" s="1">
        <f t="shared" si="24"/>
        <v>67.915769052667315</v>
      </c>
      <c r="AJ51" s="1">
        <f t="shared" si="25"/>
        <v>1</v>
      </c>
      <c r="AM51" s="1">
        <f t="shared" si="26"/>
        <v>515.56251867454728</v>
      </c>
      <c r="AN51" s="1">
        <f t="shared" si="1"/>
        <v>43069.475862201223</v>
      </c>
      <c r="AO51" s="1">
        <f t="shared" si="27"/>
        <v>16252.477217038209</v>
      </c>
      <c r="AP51" s="1">
        <f t="shared" si="28"/>
        <v>33790.769202452248</v>
      </c>
      <c r="AQ51" s="1">
        <f t="shared" si="29"/>
        <v>50043.246419490461</v>
      </c>
      <c r="AR51" s="1">
        <f t="shared" si="30"/>
        <v>6973.7705572892373</v>
      </c>
      <c r="AT51" s="1">
        <f t="shared" si="31"/>
        <v>610.24696517559414</v>
      </c>
      <c r="AU51" s="1">
        <f t="shared" si="32"/>
        <v>50979.301218758992</v>
      </c>
      <c r="AV51" s="1">
        <f t="shared" si="33"/>
        <v>-936.0547992685315</v>
      </c>
    </row>
    <row r="52" spans="1:48" x14ac:dyDescent="0.25">
      <c r="A52" s="1">
        <v>13.952</v>
      </c>
      <c r="B52" s="3">
        <v>8.0879999999999992</v>
      </c>
      <c r="D52" s="3">
        <v>24.35</v>
      </c>
      <c r="E52" s="1">
        <v>9.7720000000000002</v>
      </c>
      <c r="G52" s="3">
        <f t="shared" si="34"/>
        <v>-13.952</v>
      </c>
      <c r="H52" s="1">
        <f t="shared" si="35"/>
        <v>-9.7720000000000002</v>
      </c>
      <c r="J52" s="3">
        <f t="shared" si="4"/>
        <v>40.228000000000002</v>
      </c>
      <c r="L52" s="1">
        <f t="shared" si="5"/>
        <v>50.000228039479978</v>
      </c>
      <c r="M52" s="1">
        <f t="shared" si="6"/>
        <v>-3.8888888888889031</v>
      </c>
      <c r="N52" s="1">
        <f t="shared" si="7"/>
        <v>-95.386888888889288</v>
      </c>
      <c r="O52" s="1">
        <f t="shared" si="8"/>
        <v>-0.20765661252900425</v>
      </c>
      <c r="P52" s="1">
        <f t="shared" si="9"/>
        <v>89.669706496519808</v>
      </c>
      <c r="Q52" s="1">
        <f t="shared" si="10"/>
        <v>-25.135142459469847</v>
      </c>
      <c r="R52" s="1">
        <f t="shared" si="11"/>
        <v>50.054331786827355</v>
      </c>
      <c r="T52" s="1">
        <f t="shared" si="12"/>
        <v>-98.132199999999997</v>
      </c>
      <c r="U52" s="1">
        <f t="shared" si="13"/>
        <v>100.62899999999999</v>
      </c>
      <c r="X52" s="1">
        <f t="shared" si="0"/>
        <v>118.89772128110781</v>
      </c>
      <c r="Y52" s="1">
        <f t="shared" si="14"/>
        <v>255.16963999999999</v>
      </c>
      <c r="Z52" s="1">
        <f t="shared" si="15"/>
        <v>256.75850000000003</v>
      </c>
      <c r="AA52" s="1">
        <f t="shared" si="16"/>
        <v>251.66793999999999</v>
      </c>
      <c r="AB52" s="1">
        <f t="shared" si="17"/>
        <v>213.48246399999999</v>
      </c>
      <c r="AC52" s="1">
        <f t="shared" si="18"/>
        <v>83.755936720737139</v>
      </c>
      <c r="AD52" s="1">
        <f t="shared" si="19"/>
        <v>280.30478245946983</v>
      </c>
      <c r="AE52" s="1">
        <f t="shared" si="20"/>
        <v>276.80308245946981</v>
      </c>
      <c r="AF52" s="1">
        <f t="shared" si="21"/>
        <v>0.24826354481257415</v>
      </c>
      <c r="AG52" s="1">
        <f t="shared" si="22"/>
        <v>-74.212553637107064</v>
      </c>
      <c r="AH52" s="1">
        <f t="shared" si="23"/>
        <v>117.92527290354721</v>
      </c>
      <c r="AI52" s="1">
        <f t="shared" si="24"/>
        <v>67.870941116719848</v>
      </c>
      <c r="AJ52" s="1">
        <f t="shared" si="25"/>
        <v>1</v>
      </c>
      <c r="AM52" s="1">
        <f t="shared" si="26"/>
        <v>523.42344992198389</v>
      </c>
      <c r="AN52" s="1">
        <f t="shared" si="1"/>
        <v>43839.821349815611</v>
      </c>
      <c r="AO52" s="1">
        <f t="shared" si="27"/>
        <v>16498.739495564394</v>
      </c>
      <c r="AP52" s="1">
        <f t="shared" si="28"/>
        <v>34214.521810485232</v>
      </c>
      <c r="AQ52" s="1">
        <f t="shared" si="29"/>
        <v>50713.261306049622</v>
      </c>
      <c r="AR52" s="1">
        <f t="shared" si="30"/>
        <v>6873.4399562340113</v>
      </c>
      <c r="AT52" s="1">
        <f t="shared" si="31"/>
        <v>620.60167273425657</v>
      </c>
      <c r="AU52" s="1">
        <f t="shared" si="32"/>
        <v>51979.074430314009</v>
      </c>
      <c r="AV52" s="1">
        <f t="shared" si="33"/>
        <v>-1265.8131242643867</v>
      </c>
    </row>
    <row r="53" spans="1:48" x14ac:dyDescent="0.25">
      <c r="A53" s="1">
        <v>14.686999999999999</v>
      </c>
      <c r="B53" s="3">
        <v>7.899</v>
      </c>
      <c r="D53" s="3">
        <v>24.170999999999999</v>
      </c>
      <c r="E53" s="1">
        <v>10.634</v>
      </c>
      <c r="G53" s="3">
        <f t="shared" si="34"/>
        <v>-14.686999999999999</v>
      </c>
      <c r="H53" s="1">
        <f t="shared" si="35"/>
        <v>-10.634</v>
      </c>
      <c r="J53" s="3">
        <f t="shared" si="4"/>
        <v>39.366</v>
      </c>
      <c r="L53" s="1">
        <f t="shared" si="5"/>
        <v>50.00116251648555</v>
      </c>
      <c r="M53" s="1">
        <f t="shared" si="6"/>
        <v>-3.9892473118279628</v>
      </c>
      <c r="N53" s="1">
        <f t="shared" si="7"/>
        <v>-104.52817204301094</v>
      </c>
      <c r="O53" s="1">
        <f t="shared" si="8"/>
        <v>-0.22899884925201164</v>
      </c>
      <c r="P53" s="1">
        <f t="shared" si="9"/>
        <v>88.887691599539608</v>
      </c>
      <c r="Q53" s="1">
        <f t="shared" si="10"/>
        <v>-25.718495143011292</v>
      </c>
      <c r="R53" s="1">
        <f t="shared" si="11"/>
        <v>50.333351592012839</v>
      </c>
      <c r="T53" s="1">
        <f t="shared" si="12"/>
        <v>-97.240299999999991</v>
      </c>
      <c r="U53" s="1">
        <f t="shared" si="13"/>
        <v>101.8973</v>
      </c>
      <c r="X53" s="1">
        <f t="shared" si="0"/>
        <v>120.36469493742756</v>
      </c>
      <c r="Y53" s="1">
        <f t="shared" si="14"/>
        <v>258.74011000000002</v>
      </c>
      <c r="Z53" s="1">
        <f t="shared" si="15"/>
        <v>251.83774</v>
      </c>
      <c r="AA53" s="1">
        <f t="shared" si="16"/>
        <v>254.48333599999998</v>
      </c>
      <c r="AB53" s="1">
        <f t="shared" si="17"/>
        <v>208.628626</v>
      </c>
      <c r="AC53" s="1">
        <f t="shared" si="18"/>
        <v>83.808849488082345</v>
      </c>
      <c r="AD53" s="1">
        <f t="shared" si="19"/>
        <v>284.45860514301131</v>
      </c>
      <c r="AE53" s="1">
        <f t="shared" si="20"/>
        <v>280.20183114301125</v>
      </c>
      <c r="AF53" s="1">
        <f t="shared" si="21"/>
        <v>0.2275696433196302</v>
      </c>
      <c r="AG53" s="1">
        <f t="shared" si="22"/>
        <v>-75.111496154492144</v>
      </c>
      <c r="AH53" s="1">
        <f t="shared" si="23"/>
        <v>118.0404760590576</v>
      </c>
      <c r="AI53" s="1">
        <f t="shared" si="24"/>
        <v>67.707124467044764</v>
      </c>
      <c r="AJ53" s="1">
        <f t="shared" si="25"/>
        <v>1</v>
      </c>
      <c r="AM53" s="1">
        <f t="shared" si="26"/>
        <v>531.2975777196458</v>
      </c>
      <c r="AN53" s="1">
        <f t="shared" si="1"/>
        <v>44527.438724488529</v>
      </c>
      <c r="AO53" s="1">
        <f t="shared" si="27"/>
        <v>16743.233498717647</v>
      </c>
      <c r="AP53" s="1">
        <f t="shared" si="28"/>
        <v>34634.627540263056</v>
      </c>
      <c r="AQ53" s="1">
        <f t="shared" si="29"/>
        <v>51377.8610389807</v>
      </c>
      <c r="AR53" s="1">
        <f t="shared" si="30"/>
        <v>6850.4223144921707</v>
      </c>
      <c r="AT53" s="1">
        <f t="shared" si="31"/>
        <v>630.97376327389952</v>
      </c>
      <c r="AU53" s="1">
        <f t="shared" si="32"/>
        <v>52881.185157151143</v>
      </c>
      <c r="AV53" s="1">
        <f t="shared" si="33"/>
        <v>-1503.3241181704434</v>
      </c>
    </row>
    <row r="54" spans="1:48" x14ac:dyDescent="0.25">
      <c r="A54" s="1">
        <v>15.429</v>
      </c>
      <c r="B54" s="3">
        <v>7.7130000000000001</v>
      </c>
      <c r="D54" s="3">
        <v>23.972000000000001</v>
      </c>
      <c r="E54" s="1">
        <v>11.503</v>
      </c>
      <c r="G54" s="3">
        <f t="shared" si="34"/>
        <v>-15.429</v>
      </c>
      <c r="H54" s="1">
        <f t="shared" si="35"/>
        <v>-11.503</v>
      </c>
      <c r="J54" s="3">
        <f t="shared" si="4"/>
        <v>38.497</v>
      </c>
      <c r="L54" s="1">
        <f t="shared" si="5"/>
        <v>50.00093456126595</v>
      </c>
      <c r="M54" s="1">
        <f t="shared" si="6"/>
        <v>-4.1325966850828681</v>
      </c>
      <c r="N54" s="1">
        <f t="shared" si="7"/>
        <v>-115.36985082872914</v>
      </c>
      <c r="O54" s="1">
        <f t="shared" si="8"/>
        <v>-0.24828375286041388</v>
      </c>
      <c r="P54" s="1">
        <f t="shared" si="9"/>
        <v>87.969838672768972</v>
      </c>
      <c r="Q54" s="1">
        <f t="shared" si="10"/>
        <v>-26.174473201513528</v>
      </c>
      <c r="R54" s="1">
        <f t="shared" si="11"/>
        <v>50.483615772000597</v>
      </c>
      <c r="T54" s="1">
        <f t="shared" si="12"/>
        <v>-96.329099999999997</v>
      </c>
      <c r="U54" s="1">
        <f t="shared" si="13"/>
        <v>103.1371</v>
      </c>
      <c r="X54" s="1">
        <f t="shared" si="0"/>
        <v>121.83239690336885</v>
      </c>
      <c r="Y54" s="1">
        <f t="shared" si="14"/>
        <v>262.21192000000002</v>
      </c>
      <c r="Z54" s="1">
        <f t="shared" si="15"/>
        <v>246.84223</v>
      </c>
      <c r="AA54" s="1">
        <f t="shared" si="16"/>
        <v>257.20182199999999</v>
      </c>
      <c r="AB54" s="1">
        <f t="shared" si="17"/>
        <v>203.71417199999999</v>
      </c>
      <c r="AC54" s="1">
        <f t="shared" si="18"/>
        <v>83.98048991128455</v>
      </c>
      <c r="AD54" s="1">
        <f t="shared" si="19"/>
        <v>288.38639320151356</v>
      </c>
      <c r="AE54" s="1">
        <f t="shared" si="20"/>
        <v>283.37629520151353</v>
      </c>
      <c r="AF54" s="1">
        <f t="shared" si="21"/>
        <v>0.20786473963605318</v>
      </c>
      <c r="AG54" s="1">
        <f t="shared" si="22"/>
        <v>-75.926988726455704</v>
      </c>
      <c r="AH54" s="1">
        <f t="shared" si="23"/>
        <v>118.14017409918537</v>
      </c>
      <c r="AI54" s="1">
        <f t="shared" si="24"/>
        <v>67.656558327184769</v>
      </c>
      <c r="AJ54" s="1">
        <f t="shared" si="25"/>
        <v>1</v>
      </c>
      <c r="AM54" s="1">
        <f t="shared" si="26"/>
        <v>539.17561479203221</v>
      </c>
      <c r="AN54" s="1">
        <f t="shared" si="1"/>
        <v>45280.232278452902</v>
      </c>
      <c r="AO54" s="1">
        <f t="shared" si="27"/>
        <v>16974.423103841087</v>
      </c>
      <c r="AP54" s="1">
        <f t="shared" si="28"/>
        <v>35027.010344678289</v>
      </c>
      <c r="AQ54" s="1">
        <f t="shared" si="29"/>
        <v>52001.433448519376</v>
      </c>
      <c r="AR54" s="1">
        <f t="shared" si="30"/>
        <v>6721.2011700664734</v>
      </c>
      <c r="AT54" s="1">
        <f t="shared" si="31"/>
        <v>641.35100325389089</v>
      </c>
      <c r="AU54" s="1">
        <f t="shared" si="32"/>
        <v>53860.971458355612</v>
      </c>
      <c r="AV54" s="1">
        <f t="shared" si="33"/>
        <v>-1859.5380098362366</v>
      </c>
    </row>
    <row r="55" spans="1:48" x14ac:dyDescent="0.25">
      <c r="A55" s="1">
        <v>16.177</v>
      </c>
      <c r="B55" s="3">
        <v>7.532</v>
      </c>
      <c r="D55" s="3">
        <v>23.754999999999999</v>
      </c>
      <c r="E55" s="1">
        <v>12.377000000000001</v>
      </c>
      <c r="G55" s="3">
        <f t="shared" si="34"/>
        <v>-16.177</v>
      </c>
      <c r="H55" s="1">
        <f t="shared" si="35"/>
        <v>-12.377000000000001</v>
      </c>
      <c r="J55" s="3">
        <f t="shared" si="4"/>
        <v>37.622999999999998</v>
      </c>
      <c r="L55" s="1">
        <f t="shared" si="5"/>
        <v>50.000329048917266</v>
      </c>
      <c r="M55" s="1">
        <f t="shared" si="6"/>
        <v>-4.2711864406779769</v>
      </c>
      <c r="N55" s="1">
        <f t="shared" si="7"/>
        <v>-126.53198305084783</v>
      </c>
      <c r="O55" s="1">
        <f t="shared" si="8"/>
        <v>-0.26993166287015752</v>
      </c>
      <c r="P55" s="1">
        <f t="shared" si="9"/>
        <v>87.128479498860955</v>
      </c>
      <c r="Q55" s="1">
        <f t="shared" si="10"/>
        <v>-26.699182433312536</v>
      </c>
      <c r="R55" s="1">
        <f t="shared" si="11"/>
        <v>50.771194460928236</v>
      </c>
      <c r="T55" s="1">
        <f t="shared" si="12"/>
        <v>-95.397699999999986</v>
      </c>
      <c r="U55" s="1">
        <f t="shared" si="13"/>
        <v>104.35290000000001</v>
      </c>
      <c r="X55" s="1">
        <f t="shared" si="0"/>
        <v>123.30377100356664</v>
      </c>
      <c r="Y55" s="1">
        <f t="shared" si="14"/>
        <v>265.59339000000006</v>
      </c>
      <c r="Z55" s="1">
        <f t="shared" si="15"/>
        <v>241.77431999999999</v>
      </c>
      <c r="AA55" s="1">
        <f t="shared" si="16"/>
        <v>259.83110799999997</v>
      </c>
      <c r="AB55" s="1">
        <f t="shared" si="17"/>
        <v>198.74083399999998</v>
      </c>
      <c r="AC55" s="1">
        <f t="shared" si="18"/>
        <v>83.94700314846574</v>
      </c>
      <c r="AD55" s="1">
        <f t="shared" si="19"/>
        <v>292.29257243331261</v>
      </c>
      <c r="AE55" s="1">
        <f t="shared" si="20"/>
        <v>286.53029043331253</v>
      </c>
      <c r="AF55" s="1">
        <f t="shared" si="21"/>
        <v>0.18905054001447019</v>
      </c>
      <c r="AG55" s="1">
        <f t="shared" si="22"/>
        <v>-76.666137679124247</v>
      </c>
      <c r="AH55" s="1">
        <f t="shared" si="23"/>
        <v>118.22786737822801</v>
      </c>
      <c r="AI55" s="1">
        <f t="shared" si="24"/>
        <v>67.456672917299784</v>
      </c>
      <c r="AJ55" s="1">
        <f t="shared" si="25"/>
        <v>1</v>
      </c>
      <c r="AM55" s="1">
        <f t="shared" si="26"/>
        <v>547.07336241225391</v>
      </c>
      <c r="AN55" s="1">
        <f t="shared" si="1"/>
        <v>45925.16927686322</v>
      </c>
      <c r="AO55" s="1">
        <f t="shared" si="27"/>
        <v>17204.34081342478</v>
      </c>
      <c r="AP55" s="1">
        <f t="shared" si="28"/>
        <v>35416.863079300034</v>
      </c>
      <c r="AQ55" s="1">
        <f t="shared" si="29"/>
        <v>52621.203892724814</v>
      </c>
      <c r="AR55" s="1">
        <f t="shared" si="30"/>
        <v>6696.0346158615939</v>
      </c>
      <c r="AT55" s="1">
        <f t="shared" si="31"/>
        <v>651.75420669192943</v>
      </c>
      <c r="AU55" s="1">
        <f t="shared" si="32"/>
        <v>54712.812441193193</v>
      </c>
      <c r="AV55" s="1">
        <f t="shared" si="33"/>
        <v>-2091.608548468379</v>
      </c>
    </row>
    <row r="56" spans="1:48" x14ac:dyDescent="0.25">
      <c r="A56" s="1">
        <v>16.933</v>
      </c>
      <c r="B56" s="3">
        <v>7.3550000000000004</v>
      </c>
      <c r="D56" s="3">
        <v>23.518000000000001</v>
      </c>
      <c r="E56" s="1">
        <v>13.255000000000001</v>
      </c>
      <c r="G56" s="3">
        <f t="shared" si="34"/>
        <v>-16.933</v>
      </c>
      <c r="H56" s="1">
        <f t="shared" si="35"/>
        <v>-13.255000000000001</v>
      </c>
      <c r="J56" s="3">
        <f t="shared" si="4"/>
        <v>36.744999999999997</v>
      </c>
      <c r="L56" s="1">
        <f t="shared" si="5"/>
        <v>50.000555006919669</v>
      </c>
      <c r="M56" s="1">
        <f t="shared" si="6"/>
        <v>-4.4360465116279011</v>
      </c>
      <c r="N56" s="1">
        <f t="shared" si="7"/>
        <v>-139.0778546511626</v>
      </c>
      <c r="O56" s="1">
        <f t="shared" si="8"/>
        <v>-0.28992072480181375</v>
      </c>
      <c r="P56" s="1">
        <f t="shared" si="9"/>
        <v>86.169491506228852</v>
      </c>
      <c r="Q56" s="1">
        <f t="shared" si="10"/>
        <v>-27.1635929224691</v>
      </c>
      <c r="R56" s="1">
        <f t="shared" si="11"/>
        <v>50.960034301418084</v>
      </c>
      <c r="T56" s="1">
        <f t="shared" si="12"/>
        <v>-94.453099999999992</v>
      </c>
      <c r="U56" s="1">
        <f t="shared" si="13"/>
        <v>105.54349999999999</v>
      </c>
      <c r="X56" s="1">
        <f t="shared" si="0"/>
        <v>124.77210904629287</v>
      </c>
      <c r="Y56" s="1">
        <f t="shared" si="14"/>
        <v>268.88182</v>
      </c>
      <c r="Z56" s="1">
        <f t="shared" si="15"/>
        <v>236.64765</v>
      </c>
      <c r="AA56" s="1">
        <f t="shared" si="16"/>
        <v>262.36973</v>
      </c>
      <c r="AB56" s="1">
        <f t="shared" si="17"/>
        <v>193.72103199999998</v>
      </c>
      <c r="AC56" s="1">
        <f t="shared" si="18"/>
        <v>83.981122835030234</v>
      </c>
      <c r="AD56" s="1">
        <f t="shared" si="19"/>
        <v>296.0454129224691</v>
      </c>
      <c r="AE56" s="1">
        <f t="shared" si="20"/>
        <v>289.5333229224691</v>
      </c>
      <c r="AF56" s="1">
        <f t="shared" si="21"/>
        <v>0.17084541054175717</v>
      </c>
      <c r="AG56" s="1">
        <f t="shared" si="22"/>
        <v>-77.363963204280708</v>
      </c>
      <c r="AH56" s="1">
        <f t="shared" si="23"/>
        <v>118.28574867714114</v>
      </c>
      <c r="AI56" s="1">
        <f t="shared" si="24"/>
        <v>67.325714375723066</v>
      </c>
      <c r="AJ56" s="1">
        <f t="shared" si="25"/>
        <v>1</v>
      </c>
      <c r="AM56" s="1">
        <f t="shared" si="26"/>
        <v>554.95481369039135</v>
      </c>
      <c r="AN56" s="1">
        <f t="shared" si="1"/>
        <v>46605.728376424071</v>
      </c>
      <c r="AO56" s="1">
        <f t="shared" si="27"/>
        <v>17425.23300461653</v>
      </c>
      <c r="AP56" s="1">
        <f t="shared" si="28"/>
        <v>35788.05591315472</v>
      </c>
      <c r="AQ56" s="1">
        <f t="shared" si="29"/>
        <v>53213.28891777125</v>
      </c>
      <c r="AR56" s="1">
        <f t="shared" si="30"/>
        <v>6607.5605413471785</v>
      </c>
      <c r="AT56" s="1">
        <f t="shared" si="31"/>
        <v>662.135943989221</v>
      </c>
      <c r="AU56" s="1">
        <f t="shared" si="32"/>
        <v>55606.920045647472</v>
      </c>
      <c r="AV56" s="1">
        <f t="shared" si="33"/>
        <v>-2393.6311278762223</v>
      </c>
    </row>
    <row r="57" spans="1:48" x14ac:dyDescent="0.25">
      <c r="A57" s="1">
        <v>17.696000000000002</v>
      </c>
      <c r="B57" s="3">
        <v>7.1829999999999998</v>
      </c>
      <c r="D57" s="3">
        <v>23.262</v>
      </c>
      <c r="E57" s="1">
        <v>14.138</v>
      </c>
      <c r="G57" s="3">
        <f t="shared" si="34"/>
        <v>-17.696000000000002</v>
      </c>
      <c r="H57" s="1">
        <f t="shared" si="35"/>
        <v>-14.138</v>
      </c>
      <c r="J57" s="3">
        <f t="shared" si="4"/>
        <v>35.862000000000002</v>
      </c>
      <c r="L57" s="1">
        <f t="shared" si="5"/>
        <v>50.000428048167748</v>
      </c>
      <c r="M57" s="1">
        <f t="shared" si="6"/>
        <v>-4.604790419161672</v>
      </c>
      <c r="N57" s="1">
        <f t="shared" si="7"/>
        <v>-152.31482634730523</v>
      </c>
      <c r="O57" s="1">
        <f t="shared" si="8"/>
        <v>-0.31073446327683929</v>
      </c>
      <c r="P57" s="1">
        <f t="shared" si="9"/>
        <v>85.210158192090532</v>
      </c>
      <c r="Q57" s="1">
        <f t="shared" si="10"/>
        <v>-27.657416086285185</v>
      </c>
      <c r="R57" s="1">
        <f t="shared" si="11"/>
        <v>51.199191439241318</v>
      </c>
      <c r="T57" s="1">
        <f t="shared" si="12"/>
        <v>-93.4893</v>
      </c>
      <c r="U57" s="1">
        <f t="shared" si="13"/>
        <v>106.7101</v>
      </c>
      <c r="X57" s="1">
        <f t="shared" si="0"/>
        <v>126.24262012688106</v>
      </c>
      <c r="Y57" s="1">
        <f t="shared" si="14"/>
        <v>272.07891000000001</v>
      </c>
      <c r="Z57" s="1">
        <f t="shared" si="15"/>
        <v>231.44857999999999</v>
      </c>
      <c r="AA57" s="1">
        <f t="shared" si="16"/>
        <v>264.818152</v>
      </c>
      <c r="AB57" s="1">
        <f t="shared" si="17"/>
        <v>188.642346</v>
      </c>
      <c r="AC57" s="1">
        <f t="shared" si="18"/>
        <v>83.908725058089502</v>
      </c>
      <c r="AD57" s="1">
        <f t="shared" si="19"/>
        <v>299.7363260862852</v>
      </c>
      <c r="AE57" s="1">
        <f t="shared" si="20"/>
        <v>292.47556808628519</v>
      </c>
      <c r="AF57" s="1">
        <f t="shared" si="21"/>
        <v>0.15331747713438457</v>
      </c>
      <c r="AG57" s="1">
        <f t="shared" si="22"/>
        <v>-78.005660661964512</v>
      </c>
      <c r="AH57" s="1">
        <f t="shared" si="23"/>
        <v>118.32391422467734</v>
      </c>
      <c r="AI57" s="1">
        <f t="shared" si="24"/>
        <v>67.12472278543602</v>
      </c>
      <c r="AJ57" s="1">
        <f t="shared" si="25"/>
        <v>1</v>
      </c>
      <c r="AM57" s="1">
        <f t="shared" si="26"/>
        <v>562.84792896655642</v>
      </c>
      <c r="AN57" s="1">
        <f t="shared" si="1"/>
        <v>47227.852121169875</v>
      </c>
      <c r="AO57" s="1">
        <f t="shared" si="27"/>
        <v>17642.480153438748</v>
      </c>
      <c r="AP57" s="1">
        <f t="shared" si="28"/>
        <v>36151.735068873371</v>
      </c>
      <c r="AQ57" s="1">
        <f t="shared" si="29"/>
        <v>53794.215222312123</v>
      </c>
      <c r="AR57" s="1">
        <f t="shared" si="30"/>
        <v>6566.3631011422476</v>
      </c>
      <c r="AT57" s="1">
        <f t="shared" si="31"/>
        <v>672.53304553341172</v>
      </c>
      <c r="AU57" s="1">
        <f t="shared" si="32"/>
        <v>56431.390410142631</v>
      </c>
      <c r="AV57" s="1">
        <f t="shared" si="33"/>
        <v>-2637.1751878305076</v>
      </c>
    </row>
    <row r="58" spans="1:48" x14ac:dyDescent="0.25">
      <c r="A58" s="1">
        <v>18.465</v>
      </c>
      <c r="B58" s="3">
        <v>7.016</v>
      </c>
      <c r="D58" s="3">
        <v>22.986999999999998</v>
      </c>
      <c r="E58" s="1">
        <v>15.023</v>
      </c>
      <c r="G58" s="3">
        <f t="shared" si="34"/>
        <v>-18.465</v>
      </c>
      <c r="H58" s="1">
        <f t="shared" si="35"/>
        <v>-15.023</v>
      </c>
      <c r="J58" s="3">
        <f t="shared" si="4"/>
        <v>34.977000000000004</v>
      </c>
      <c r="L58" s="1">
        <f t="shared" si="5"/>
        <v>50.000858242634195</v>
      </c>
      <c r="M58" s="1">
        <f t="shared" si="6"/>
        <v>-4.8499999999999943</v>
      </c>
      <c r="N58" s="1">
        <f t="shared" si="7"/>
        <v>-169.00209999999981</v>
      </c>
      <c r="O58" s="1">
        <f t="shared" si="8"/>
        <v>-0.33070866141731831</v>
      </c>
      <c r="P58" s="1">
        <f t="shared" si="9"/>
        <v>84.17177165354309</v>
      </c>
      <c r="Q58" s="1">
        <f t="shared" si="10"/>
        <v>-28.010350814530849</v>
      </c>
      <c r="R58" s="1">
        <f t="shared" si="11"/>
        <v>51.349151450474537</v>
      </c>
      <c r="T58" s="1">
        <f t="shared" si="12"/>
        <v>-92.512700000000024</v>
      </c>
      <c r="U58" s="1">
        <f t="shared" si="13"/>
        <v>107.84990000000001</v>
      </c>
      <c r="X58" s="1">
        <f t="shared" si="0"/>
        <v>127.70821035195816</v>
      </c>
      <c r="Y58" s="1">
        <f t="shared" si="14"/>
        <v>275.17728999999997</v>
      </c>
      <c r="Z58" s="1">
        <f t="shared" si="15"/>
        <v>226.19872000000007</v>
      </c>
      <c r="AA58" s="1">
        <f t="shared" si="16"/>
        <v>267.171468</v>
      </c>
      <c r="AB58" s="1">
        <f t="shared" si="17"/>
        <v>183.52517400000005</v>
      </c>
      <c r="AC58" s="1">
        <f t="shared" si="18"/>
        <v>83.947679845044917</v>
      </c>
      <c r="AD58" s="1">
        <f t="shared" si="19"/>
        <v>303.18764081453082</v>
      </c>
      <c r="AE58" s="1">
        <f t="shared" si="20"/>
        <v>295.18181881453086</v>
      </c>
      <c r="AF58" s="1">
        <f t="shared" si="21"/>
        <v>0.13690235478454099</v>
      </c>
      <c r="AG58" s="1">
        <f t="shared" si="22"/>
        <v>-78.553136518978306</v>
      </c>
      <c r="AH58" s="1">
        <f t="shared" si="23"/>
        <v>118.37630836914789</v>
      </c>
      <c r="AI58" s="1">
        <f t="shared" si="24"/>
        <v>67.027156918673356</v>
      </c>
      <c r="AJ58" s="1">
        <f t="shared" si="25"/>
        <v>1</v>
      </c>
      <c r="AM58" s="1">
        <f t="shared" si="26"/>
        <v>570.7146310586802</v>
      </c>
      <c r="AN58" s="1">
        <f t="shared" si="1"/>
        <v>47910.169130997012</v>
      </c>
      <c r="AO58" s="1">
        <f t="shared" si="27"/>
        <v>17845.624538343283</v>
      </c>
      <c r="AP58" s="1">
        <f t="shared" si="28"/>
        <v>36486.243896388907</v>
      </c>
      <c r="AQ58" s="1">
        <f t="shared" si="29"/>
        <v>54331.868434732191</v>
      </c>
      <c r="AR58" s="1">
        <f t="shared" si="30"/>
        <v>6421.6993037351785</v>
      </c>
      <c r="AT58" s="1">
        <f t="shared" si="31"/>
        <v>682.89535466079678</v>
      </c>
      <c r="AU58" s="1">
        <f t="shared" si="32"/>
        <v>57327.480600732968</v>
      </c>
      <c r="AV58" s="1">
        <f t="shared" si="33"/>
        <v>-2995.6121660007775</v>
      </c>
    </row>
    <row r="59" spans="1:48" x14ac:dyDescent="0.25">
      <c r="A59" s="1">
        <v>19.241</v>
      </c>
      <c r="B59" s="3">
        <v>6.8559999999999999</v>
      </c>
      <c r="D59" s="3">
        <v>22.693000000000001</v>
      </c>
      <c r="E59" s="1">
        <v>15.912000000000001</v>
      </c>
      <c r="G59" s="3">
        <f t="shared" si="34"/>
        <v>-19.241</v>
      </c>
      <c r="H59" s="1">
        <f t="shared" si="35"/>
        <v>-15.912000000000001</v>
      </c>
      <c r="J59" s="3">
        <f t="shared" si="4"/>
        <v>34.088000000000001</v>
      </c>
      <c r="L59" s="1">
        <f t="shared" si="5"/>
        <v>50.000421798220863</v>
      </c>
      <c r="M59" s="1">
        <f t="shared" si="6"/>
        <v>-5.0516129032258066</v>
      </c>
      <c r="N59" s="1">
        <f t="shared" si="7"/>
        <v>-184.79458064516132</v>
      </c>
      <c r="O59" s="1">
        <f t="shared" si="8"/>
        <v>-0.35280898876404476</v>
      </c>
      <c r="P59" s="1">
        <f t="shared" si="9"/>
        <v>83.187806741573027</v>
      </c>
      <c r="Q59" s="1">
        <f t="shared" si="10"/>
        <v>-28.516021551990125</v>
      </c>
      <c r="R59" s="1">
        <f t="shared" si="11"/>
        <v>51.654612098117859</v>
      </c>
      <c r="T59" s="1">
        <f t="shared" si="12"/>
        <v>-91.514399999999995</v>
      </c>
      <c r="U59" s="1">
        <f t="shared" si="13"/>
        <v>108.96779999999998</v>
      </c>
      <c r="X59" s="1">
        <f t="shared" si="0"/>
        <v>129.17868107470363</v>
      </c>
      <c r="Y59" s="1">
        <f t="shared" si="14"/>
        <v>278.18468000000001</v>
      </c>
      <c r="Z59" s="1">
        <f t="shared" si="15"/>
        <v>220.87114000000003</v>
      </c>
      <c r="AA59" s="1">
        <f t="shared" si="16"/>
        <v>269.43431600000002</v>
      </c>
      <c r="AB59" s="1">
        <f t="shared" si="17"/>
        <v>178.34440799999999</v>
      </c>
      <c r="AC59" s="1">
        <f>AJ59*((AG59-Q59)^2+(AH59-R59)^2)^0.5</f>
        <v>83.726289791363001</v>
      </c>
      <c r="AD59" s="1">
        <f t="shared" si="19"/>
        <v>306.70070155199016</v>
      </c>
      <c r="AE59" s="1">
        <f t="shared" si="20"/>
        <v>297.95033755199017</v>
      </c>
      <c r="AF59" s="1">
        <f t="shared" si="21"/>
        <v>0.12079907917635449</v>
      </c>
      <c r="AG59" s="1">
        <f t="shared" si="22"/>
        <v>-79.076250333159152</v>
      </c>
      <c r="AH59" s="1">
        <f t="shared" si="23"/>
        <v>118.3910704085732</v>
      </c>
      <c r="AI59" s="1">
        <f t="shared" si="24"/>
        <v>66.736458310455333</v>
      </c>
      <c r="AJ59" s="1">
        <f t="shared" si="25"/>
        <v>1</v>
      </c>
      <c r="AM59" s="1">
        <f t="shared" si="26"/>
        <v>578.60752971008878</v>
      </c>
      <c r="AN59" s="1">
        <f t="shared" si="1"/>
        <v>48444.661707971572</v>
      </c>
      <c r="AO59" s="1">
        <f t="shared" si="27"/>
        <v>18052.40329335014</v>
      </c>
      <c r="AP59" s="1">
        <f t="shared" si="28"/>
        <v>36828.449423451304</v>
      </c>
      <c r="AQ59" s="1">
        <f t="shared" si="29"/>
        <v>54880.852716801441</v>
      </c>
      <c r="AR59" s="1">
        <f t="shared" si="30"/>
        <v>6436.1910088298682</v>
      </c>
      <c r="AT59" s="1">
        <f t="shared" si="31"/>
        <v>693.29217085889638</v>
      </c>
      <c r="AU59" s="1">
        <f t="shared" si="32"/>
        <v>58046.781207415108</v>
      </c>
      <c r="AV59" s="1">
        <f t="shared" si="33"/>
        <v>-3165.9284906136672</v>
      </c>
    </row>
    <row r="60" spans="1:48" x14ac:dyDescent="0.25">
      <c r="A60" s="1">
        <v>20.024000000000001</v>
      </c>
      <c r="B60" s="3">
        <v>6.7009999999999996</v>
      </c>
      <c r="D60" s="3">
        <v>22.379000000000001</v>
      </c>
      <c r="E60" s="1">
        <v>16.802</v>
      </c>
      <c r="G60" s="3">
        <f t="shared" si="34"/>
        <v>-20.024000000000001</v>
      </c>
      <c r="H60" s="1">
        <f t="shared" si="35"/>
        <v>-16.802</v>
      </c>
      <c r="J60" s="3">
        <f t="shared" si="4"/>
        <v>33.198</v>
      </c>
      <c r="L60" s="1">
        <f t="shared" si="5"/>
        <v>50.001054168887286</v>
      </c>
      <c r="M60" s="1">
        <f t="shared" si="6"/>
        <v>-5.3673469387755199</v>
      </c>
      <c r="N60" s="1">
        <f t="shared" si="7"/>
        <v>-205.9313469387759</v>
      </c>
      <c r="O60" s="1">
        <f t="shared" si="8"/>
        <v>-0.37331838565022513</v>
      </c>
      <c r="P60" s="1">
        <f t="shared" si="9"/>
        <v>82.088669282511233</v>
      </c>
      <c r="Q60" s="1">
        <f t="shared" si="10"/>
        <v>-28.836440676840184</v>
      </c>
      <c r="R60" s="1">
        <f t="shared" si="11"/>
        <v>51.809508122632074</v>
      </c>
      <c r="T60" s="1">
        <f t="shared" si="12"/>
        <v>-90.506800000000013</v>
      </c>
      <c r="U60" s="1">
        <f t="shared" si="13"/>
        <v>110.05880000000002</v>
      </c>
      <c r="X60" s="1">
        <f t="shared" si="0"/>
        <v>130.64090660922403</v>
      </c>
      <c r="Y60" s="1">
        <f t="shared" si="14"/>
        <v>281.09201000000002</v>
      </c>
      <c r="Z60" s="1">
        <f t="shared" si="15"/>
        <v>215.50009</v>
      </c>
      <c r="AA60" s="1">
        <f t="shared" si="16"/>
        <v>271.60132600000003</v>
      </c>
      <c r="AB60" s="1">
        <f t="shared" si="17"/>
        <v>173.131866</v>
      </c>
      <c r="AC60" s="1">
        <f t="shared" si="18"/>
        <v>83.698260951004997</v>
      </c>
      <c r="AD60" s="1">
        <f t="shared" si="19"/>
        <v>309.92845067684021</v>
      </c>
      <c r="AE60" s="1">
        <f t="shared" si="20"/>
        <v>300.43776667684023</v>
      </c>
      <c r="AF60" s="1">
        <f t="shared" si="21"/>
        <v>0.10573683723061168</v>
      </c>
      <c r="AG60" s="1">
        <f t="shared" si="22"/>
        <v>-79.513002675254185</v>
      </c>
      <c r="AH60" s="1">
        <f t="shared" si="23"/>
        <v>118.42245694073672</v>
      </c>
      <c r="AI60" s="1">
        <f t="shared" si="24"/>
        <v>66.612948818104655</v>
      </c>
      <c r="AJ60" s="1">
        <f t="shared" si="25"/>
        <v>1</v>
      </c>
      <c r="AM60" s="1">
        <f t="shared" si="26"/>
        <v>586.45617148918052</v>
      </c>
      <c r="AN60" s="1">
        <f t="shared" si="1"/>
        <v>49085.361677628767</v>
      </c>
      <c r="AO60" s="1">
        <f t="shared" si="27"/>
        <v>18242.388606838816</v>
      </c>
      <c r="AP60" s="1">
        <f t="shared" si="28"/>
        <v>37135.910587857521</v>
      </c>
      <c r="AQ60" s="1">
        <f t="shared" si="29"/>
        <v>55378.299194696338</v>
      </c>
      <c r="AR60" s="1">
        <f t="shared" si="30"/>
        <v>6292.9375170675703</v>
      </c>
      <c r="AT60" s="1">
        <f t="shared" si="31"/>
        <v>703.63069027816937</v>
      </c>
      <c r="AU60" s="1">
        <f t="shared" si="32"/>
        <v>58892.665128037996</v>
      </c>
      <c r="AV60" s="1">
        <f t="shared" si="33"/>
        <v>-3514.3659333416581</v>
      </c>
    </row>
    <row r="61" spans="1:48" x14ac:dyDescent="0.25">
      <c r="A61" s="1">
        <v>20.812999999999999</v>
      </c>
      <c r="B61" s="3">
        <v>6.5540000000000003</v>
      </c>
      <c r="D61" s="3">
        <v>22.045999999999999</v>
      </c>
      <c r="E61" s="1">
        <v>17.693999999999999</v>
      </c>
      <c r="G61" s="3">
        <f t="shared" si="34"/>
        <v>-20.812999999999999</v>
      </c>
      <c r="H61" s="1">
        <f t="shared" si="35"/>
        <v>-17.693999999999999</v>
      </c>
      <c r="J61" s="3">
        <f t="shared" si="4"/>
        <v>32.305999999999997</v>
      </c>
      <c r="L61" s="1">
        <f t="shared" si="5"/>
        <v>50.000593846473457</v>
      </c>
      <c r="M61" s="1">
        <f t="shared" si="6"/>
        <v>-5.645390070922006</v>
      </c>
      <c r="N61" s="1">
        <f t="shared" si="7"/>
        <v>-226.52173758865331</v>
      </c>
      <c r="O61" s="1">
        <f t="shared" si="8"/>
        <v>-0.39573991031390088</v>
      </c>
      <c r="P61" s="1">
        <f t="shared" si="9"/>
        <v>81.029267937219714</v>
      </c>
      <c r="Q61" s="1">
        <f t="shared" si="10"/>
        <v>-29.292523893653819</v>
      </c>
      <c r="R61" s="1">
        <f t="shared" si="11"/>
        <v>52.106854747152205</v>
      </c>
      <c r="T61" s="1">
        <f t="shared" si="12"/>
        <v>-89.478899999999996</v>
      </c>
      <c r="U61" s="1">
        <f t="shared" si="13"/>
        <v>111.12629999999999</v>
      </c>
      <c r="X61" s="1">
        <f t="shared" si="0"/>
        <v>132.10551334785387</v>
      </c>
      <c r="Y61" s="1">
        <f t="shared" si="14"/>
        <v>283.90168</v>
      </c>
      <c r="Z61" s="1">
        <f t="shared" si="15"/>
        <v>210.05928999999998</v>
      </c>
      <c r="AA61" s="1">
        <f t="shared" si="16"/>
        <v>273.67242599999992</v>
      </c>
      <c r="AB61" s="1">
        <f t="shared" si="17"/>
        <v>167.86370799999997</v>
      </c>
      <c r="AC61" s="1">
        <f t="shared" si="18"/>
        <v>83.433503087568383</v>
      </c>
      <c r="AD61" s="1">
        <f t="shared" si="19"/>
        <v>313.19420389365382</v>
      </c>
      <c r="AE61" s="1">
        <f t="shared" si="20"/>
        <v>302.96494989365374</v>
      </c>
      <c r="AF61" s="1">
        <f t="shared" si="21"/>
        <v>9.1008324406302854E-2</v>
      </c>
      <c r="AG61" s="1">
        <f t="shared" si="22"/>
        <v>-79.922925828181349</v>
      </c>
      <c r="AH61" s="1">
        <f t="shared" si="23"/>
        <v>118.42210063685297</v>
      </c>
      <c r="AI61" s="1">
        <f t="shared" si="24"/>
        <v>66.315245889700776</v>
      </c>
      <c r="AJ61" s="1">
        <f t="shared" si="25"/>
        <v>1</v>
      </c>
      <c r="AM61" s="1">
        <f t="shared" si="26"/>
        <v>594.31759461945001</v>
      </c>
      <c r="AN61" s="1">
        <f t="shared" si="1"/>
        <v>49585.998865678099</v>
      </c>
      <c r="AO61" s="1">
        <f t="shared" si="27"/>
        <v>18434.610841180463</v>
      </c>
      <c r="AP61" s="1">
        <f t="shared" si="28"/>
        <v>37448.285596554968</v>
      </c>
      <c r="AQ61" s="1">
        <f t="shared" si="29"/>
        <v>55882.896437735428</v>
      </c>
      <c r="AR61" s="1">
        <f t="shared" si="30"/>
        <v>6296.8975720573289</v>
      </c>
      <c r="AT61" s="1">
        <f t="shared" si="31"/>
        <v>713.98604576297782</v>
      </c>
      <c r="AU61" s="1">
        <f t="shared" si="32"/>
        <v>59570.356953646151</v>
      </c>
      <c r="AV61" s="1">
        <f t="shared" si="33"/>
        <v>-3687.4605159107232</v>
      </c>
    </row>
    <row r="62" spans="1:48" x14ac:dyDescent="0.25">
      <c r="A62" s="1">
        <v>21.609000000000002</v>
      </c>
      <c r="B62" s="3">
        <v>6.4130000000000003</v>
      </c>
      <c r="D62" s="3">
        <v>21.693000000000001</v>
      </c>
      <c r="E62" s="1">
        <v>18.585999999999999</v>
      </c>
      <c r="G62" s="3">
        <f t="shared" si="34"/>
        <v>-21.609000000000002</v>
      </c>
      <c r="H62" s="1">
        <f t="shared" si="35"/>
        <v>-18.585999999999999</v>
      </c>
      <c r="J62" s="3">
        <f t="shared" si="4"/>
        <v>31.414000000000001</v>
      </c>
      <c r="L62" s="1">
        <f t="shared" si="5"/>
        <v>50.001132037184924</v>
      </c>
      <c r="M62" s="1">
        <f t="shared" si="6"/>
        <v>-6.0300751879699215</v>
      </c>
      <c r="N62" s="1">
        <f t="shared" si="7"/>
        <v>-252.75090977443594</v>
      </c>
      <c r="O62" s="1">
        <f t="shared" si="8"/>
        <v>-0.41657334826427728</v>
      </c>
      <c r="P62" s="1">
        <f t="shared" si="9"/>
        <v>79.85348600223962</v>
      </c>
      <c r="Q62" s="1">
        <f t="shared" si="10"/>
        <v>-29.625392960957541</v>
      </c>
      <c r="R62" s="1">
        <f t="shared" si="11"/>
        <v>52.267892140510853</v>
      </c>
      <c r="T62" s="1">
        <f t="shared" si="12"/>
        <v>-88.441700000000012</v>
      </c>
      <c r="U62" s="1">
        <f>B62+$S$7*(G62-D62)+$S$9*(B62-J62)</f>
        <v>112.16790000000002</v>
      </c>
      <c r="X62" s="1">
        <f t="shared" si="0"/>
        <v>133.56213568710257</v>
      </c>
      <c r="Y62" s="1">
        <f t="shared" si="14"/>
        <v>286.61129000000005</v>
      </c>
      <c r="Z62" s="1">
        <f t="shared" si="15"/>
        <v>204.57602000000003</v>
      </c>
      <c r="AA62" s="1">
        <f t="shared" si="16"/>
        <v>275.64768800000007</v>
      </c>
      <c r="AB62" s="1">
        <f t="shared" si="17"/>
        <v>162.564774</v>
      </c>
      <c r="AC62" s="1">
        <f t="shared" si="18"/>
        <v>83.317354327670486</v>
      </c>
      <c r="AD62" s="1">
        <f t="shared" si="19"/>
        <v>316.23668296095758</v>
      </c>
      <c r="AE62" s="1">
        <f t="shared" si="20"/>
        <v>305.2730809609576</v>
      </c>
      <c r="AF62" s="1">
        <f t="shared" si="21"/>
        <v>7.6934769740416395E-2</v>
      </c>
      <c r="AG62" s="1">
        <f t="shared" si="22"/>
        <v>-80.283667805834824</v>
      </c>
      <c r="AH62" s="1">
        <f t="shared" si="23"/>
        <v>118.41561108760278</v>
      </c>
      <c r="AI62" s="1">
        <f t="shared" si="24"/>
        <v>66.147718947091931</v>
      </c>
      <c r="AJ62" s="1">
        <f t="shared" si="25"/>
        <v>1</v>
      </c>
      <c r="AM62" s="1">
        <f t="shared" si="26"/>
        <v>602.13616068760132</v>
      </c>
      <c r="AN62" s="1">
        <f t="shared" si="1"/>
        <v>50168.39185351201</v>
      </c>
      <c r="AO62" s="1">
        <f t="shared" si="27"/>
        <v>18613.691159081962</v>
      </c>
      <c r="AP62" s="1">
        <f t="shared" si="28"/>
        <v>37733.58444526013</v>
      </c>
      <c r="AQ62" s="1">
        <f t="shared" si="29"/>
        <v>56347.275604342096</v>
      </c>
      <c r="AR62" s="1">
        <f t="shared" si="30"/>
        <v>6178.8837508300858</v>
      </c>
      <c r="AT62" s="1">
        <f t="shared" si="31"/>
        <v>724.28494835040181</v>
      </c>
      <c r="AU62" s="1">
        <f t="shared" si="32"/>
        <v>60345.505675908942</v>
      </c>
      <c r="AV62" s="1">
        <f t="shared" si="33"/>
        <v>-3998.2300715668462</v>
      </c>
    </row>
    <row r="63" spans="1:48" x14ac:dyDescent="0.25">
      <c r="A63" s="1">
        <v>22.411000000000001</v>
      </c>
      <c r="B63" s="3">
        <v>6.28</v>
      </c>
      <c r="D63" s="3">
        <v>21.321000000000002</v>
      </c>
      <c r="E63" s="1">
        <v>19.478999999999999</v>
      </c>
      <c r="G63" s="3">
        <f t="shared" si="34"/>
        <v>-22.411000000000001</v>
      </c>
      <c r="H63" s="1">
        <f t="shared" si="35"/>
        <v>-19.478999999999999</v>
      </c>
      <c r="J63" s="3">
        <f t="shared" si="4"/>
        <v>30.521000000000001</v>
      </c>
      <c r="L63" s="1">
        <f t="shared" si="5"/>
        <v>50.001139037025951</v>
      </c>
      <c r="M63" s="1">
        <f t="shared" si="6"/>
        <v>-6.4639999999999986</v>
      </c>
      <c r="N63" s="1">
        <f t="shared" si="7"/>
        <v>-282.51731999999993</v>
      </c>
      <c r="O63" s="1">
        <f t="shared" si="8"/>
        <v>-0.4394618834080754</v>
      </c>
      <c r="P63" s="1">
        <f t="shared" si="9"/>
        <v>78.717264573991187</v>
      </c>
      <c r="Q63" s="1">
        <f t="shared" si="10"/>
        <v>-29.980272145604854</v>
      </c>
      <c r="R63" s="1">
        <f t="shared" si="11"/>
        <v>52.53381914918976</v>
      </c>
      <c r="T63" s="1">
        <f t="shared" si="12"/>
        <v>-87.38669999999999</v>
      </c>
      <c r="U63" s="1">
        <f t="shared" si="13"/>
        <v>113.1859</v>
      </c>
      <c r="X63" s="1">
        <f t="shared" si="0"/>
        <v>135.01878956537863</v>
      </c>
      <c r="Y63" s="1">
        <f t="shared" si="14"/>
        <v>289.22289000000001</v>
      </c>
      <c r="Z63" s="1">
        <f t="shared" si="15"/>
        <v>199.03031999999999</v>
      </c>
      <c r="AA63" s="1">
        <f t="shared" si="16"/>
        <v>277.52730799999995</v>
      </c>
      <c r="AB63" s="1">
        <f t="shared" si="17"/>
        <v>157.21693399999998</v>
      </c>
      <c r="AC63" s="1">
        <f t="shared" si="18"/>
        <v>83.067895382530594</v>
      </c>
      <c r="AD63" s="1">
        <f t="shared" si="19"/>
        <v>319.20316214560484</v>
      </c>
      <c r="AE63" s="1">
        <f t="shared" si="20"/>
        <v>307.50758014560478</v>
      </c>
      <c r="AF63" s="1">
        <f t="shared" si="21"/>
        <v>6.3667974955532114E-2</v>
      </c>
      <c r="AG63" s="1">
        <f t="shared" si="22"/>
        <v>-80.568286457694697</v>
      </c>
      <c r="AH63" s="1">
        <f t="shared" si="23"/>
        <v>118.42105654189609</v>
      </c>
      <c r="AI63" s="1">
        <f t="shared" si="24"/>
        <v>65.887237392706339</v>
      </c>
      <c r="AJ63" s="1">
        <f t="shared" si="25"/>
        <v>1</v>
      </c>
      <c r="AM63" s="1">
        <f t="shared" si="26"/>
        <v>609.95489604463592</v>
      </c>
      <c r="AN63" s="1">
        <f t="shared" si="1"/>
        <v>50667.669492698144</v>
      </c>
      <c r="AO63" s="1">
        <f t="shared" si="27"/>
        <v>18788.298123890301</v>
      </c>
      <c r="AP63" s="1">
        <f t="shared" si="28"/>
        <v>38009.781951477635</v>
      </c>
      <c r="AQ63" s="1">
        <f t="shared" si="29"/>
        <v>56798.080075367936</v>
      </c>
      <c r="AR63" s="1">
        <f t="shared" si="30"/>
        <v>6130.4105826697923</v>
      </c>
      <c r="AT63" s="1">
        <f t="shared" si="31"/>
        <v>734.58407393136474</v>
      </c>
      <c r="AU63" s="1">
        <f t="shared" si="32"/>
        <v>61020.353003003729</v>
      </c>
      <c r="AV63" s="1">
        <f t="shared" si="33"/>
        <v>-4222.2729276357932</v>
      </c>
    </row>
    <row r="64" spans="1:48" x14ac:dyDescent="0.25">
      <c r="A64" s="1">
        <v>23.219000000000001</v>
      </c>
      <c r="B64" s="3">
        <v>6.1550000000000002</v>
      </c>
      <c r="D64" s="3">
        <v>20.928999999999998</v>
      </c>
      <c r="E64" s="1">
        <v>20.370999999999999</v>
      </c>
      <c r="G64" s="3">
        <f t="shared" si="34"/>
        <v>-23.219000000000001</v>
      </c>
      <c r="H64" s="1">
        <f t="shared" si="35"/>
        <v>-20.370999999999999</v>
      </c>
      <c r="J64" s="3">
        <f t="shared" si="4"/>
        <v>29.629000000000001</v>
      </c>
      <c r="L64" s="1">
        <f t="shared" si="5"/>
        <v>50.000745794437904</v>
      </c>
      <c r="M64" s="1">
        <f t="shared" si="6"/>
        <v>-6.9658119658119464</v>
      </c>
      <c r="N64" s="1">
        <f t="shared" si="7"/>
        <v>-316.96251282051196</v>
      </c>
      <c r="O64" s="1">
        <f t="shared" si="8"/>
        <v>-0.46240179573512707</v>
      </c>
      <c r="P64" s="1">
        <f t="shared" si="9"/>
        <v>77.53170482603808</v>
      </c>
      <c r="Q64" s="1">
        <f t="shared" si="10"/>
        <v>-30.329796778133268</v>
      </c>
      <c r="R64" s="1">
        <f t="shared" si="11"/>
        <v>52.790404907509341</v>
      </c>
      <c r="T64" s="1">
        <f t="shared" si="12"/>
        <v>-86.318799999999996</v>
      </c>
      <c r="U64" s="1">
        <f t="shared" si="13"/>
        <v>114.1776</v>
      </c>
      <c r="X64" s="1">
        <f t="shared" si="0"/>
        <v>136.4698286626022</v>
      </c>
      <c r="Y64" s="1">
        <f t="shared" si="14"/>
        <v>291.72846000000004</v>
      </c>
      <c r="Z64" s="1">
        <f t="shared" si="15"/>
        <v>193.43647999999999</v>
      </c>
      <c r="AA64" s="1">
        <f t="shared" si="16"/>
        <v>279.30511199999995</v>
      </c>
      <c r="AB64" s="1">
        <f t="shared" si="17"/>
        <v>151.833876</v>
      </c>
      <c r="AC64" s="1">
        <f t="shared" si="18"/>
        <v>82.79473397954267</v>
      </c>
      <c r="AD64" s="1">
        <f t="shared" si="19"/>
        <v>322.05825677813328</v>
      </c>
      <c r="AE64" s="1">
        <f t="shared" si="20"/>
        <v>309.63490877813319</v>
      </c>
      <c r="AF64" s="1">
        <f t="shared" si="21"/>
        <v>5.0866731633413639E-2</v>
      </c>
      <c r="AG64" s="1">
        <f t="shared" si="22"/>
        <v>-80.816993266452016</v>
      </c>
      <c r="AH64" s="1">
        <f t="shared" si="23"/>
        <v>118.41060732637676</v>
      </c>
      <c r="AI64" s="1">
        <f t="shared" si="24"/>
        <v>65.620202418867422</v>
      </c>
      <c r="AJ64" s="1">
        <f t="shared" si="25"/>
        <v>1</v>
      </c>
      <c r="AM64" s="1">
        <f t="shared" si="26"/>
        <v>617.74349350289322</v>
      </c>
      <c r="AN64" s="1">
        <f t="shared" si="1"/>
        <v>51145.908212165392</v>
      </c>
      <c r="AO64" s="1">
        <f t="shared" si="27"/>
        <v>18956.348993960924</v>
      </c>
      <c r="AP64" s="1">
        <f t="shared" si="28"/>
        <v>38272.732534429939</v>
      </c>
      <c r="AQ64" s="1">
        <f t="shared" si="29"/>
        <v>57229.08152839086</v>
      </c>
      <c r="AR64" s="1">
        <f t="shared" si="30"/>
        <v>6083.1733162254677</v>
      </c>
      <c r="AT64" s="1">
        <f t="shared" si="31"/>
        <v>744.84350076437443</v>
      </c>
      <c r="AU64" s="1">
        <f t="shared" si="32"/>
        <v>61669.119502177666</v>
      </c>
      <c r="AV64" s="1">
        <f t="shared" si="33"/>
        <v>-4440.0379737868061</v>
      </c>
    </row>
    <row r="65" spans="1:48" x14ac:dyDescent="0.25">
      <c r="A65" s="1">
        <v>24.033999999999999</v>
      </c>
      <c r="B65" s="3">
        <v>6.0380000000000003</v>
      </c>
      <c r="D65" s="3">
        <v>20.516999999999999</v>
      </c>
      <c r="E65" s="1">
        <v>21.262</v>
      </c>
      <c r="G65" s="3">
        <f t="shared" si="34"/>
        <v>-24.033999999999999</v>
      </c>
      <c r="H65" s="1">
        <f t="shared" si="35"/>
        <v>-21.262</v>
      </c>
      <c r="J65" s="3">
        <f t="shared" si="4"/>
        <v>28.738</v>
      </c>
      <c r="L65" s="1">
        <f t="shared" si="5"/>
        <v>50.000816003341384</v>
      </c>
      <c r="M65" s="1">
        <f t="shared" si="6"/>
        <v>-7.5321100917431343</v>
      </c>
      <c r="N65" s="1">
        <f t="shared" si="7"/>
        <v>-356.27033027523009</v>
      </c>
      <c r="O65" s="1">
        <f t="shared" si="8"/>
        <v>-0.48426966292134904</v>
      </c>
      <c r="P65" s="1">
        <f t="shared" si="9"/>
        <v>76.248801123595527</v>
      </c>
      <c r="Q65" s="1">
        <f t="shared" si="10"/>
        <v>-30.684515048755973</v>
      </c>
      <c r="R65" s="1">
        <f t="shared" si="11"/>
        <v>52.98398032136388</v>
      </c>
      <c r="T65" s="1">
        <f t="shared" si="12"/>
        <v>-85.239099999999993</v>
      </c>
      <c r="U65" s="1">
        <f t="shared" si="13"/>
        <v>115.1455</v>
      </c>
      <c r="X65" s="1">
        <f t="shared" si="0"/>
        <v>137.91581723304981</v>
      </c>
      <c r="Y65" s="1">
        <f t="shared" si="14"/>
        <v>294.13432000000006</v>
      </c>
      <c r="Z65" s="1">
        <f t="shared" si="15"/>
        <v>187.79485</v>
      </c>
      <c r="AA65" s="1">
        <f t="shared" si="16"/>
        <v>280.98680999999999</v>
      </c>
      <c r="AB65" s="1">
        <f t="shared" si="17"/>
        <v>146.41533200000001</v>
      </c>
      <c r="AC65" s="1">
        <f t="shared" si="18"/>
        <v>82.537924908492741</v>
      </c>
      <c r="AD65" s="1">
        <f t="shared" si="19"/>
        <v>324.81883504875606</v>
      </c>
      <c r="AE65" s="1">
        <f t="shared" si="20"/>
        <v>311.67132504875599</v>
      </c>
      <c r="AF65" s="1">
        <f t="shared" si="21"/>
        <v>3.8194733617175354E-2</v>
      </c>
      <c r="AG65" s="1">
        <f t="shared" si="22"/>
        <v>-81.066672924399498</v>
      </c>
      <c r="AH65" s="1">
        <f t="shared" si="23"/>
        <v>118.36094274692871</v>
      </c>
      <c r="AI65" s="1">
        <f t="shared" si="24"/>
        <v>65.376962425564841</v>
      </c>
      <c r="AJ65" s="1">
        <f t="shared" si="25"/>
        <v>1</v>
      </c>
      <c r="AM65" s="1">
        <f t="shared" si="26"/>
        <v>625.5049817536277</v>
      </c>
      <c r="AN65" s="1">
        <f t="shared" si="1"/>
        <v>51627.883213869049</v>
      </c>
      <c r="AO65" s="1">
        <f t="shared" si="27"/>
        <v>19118.836630969781</v>
      </c>
      <c r="AP65" s="1">
        <f t="shared" si="28"/>
        <v>38524.445803976538</v>
      </c>
      <c r="AQ65" s="1">
        <f t="shared" si="29"/>
        <v>57643.282434946319</v>
      </c>
      <c r="AR65" s="1">
        <f t="shared" si="30"/>
        <v>6015.3992210772703</v>
      </c>
      <c r="AT65" s="1">
        <f t="shared" si="31"/>
        <v>755.06721835286714</v>
      </c>
      <c r="AU65" s="1">
        <f t="shared" si="32"/>
        <v>62321.681369273443</v>
      </c>
      <c r="AV65" s="1">
        <f t="shared" si="33"/>
        <v>-4678.3989343271242</v>
      </c>
    </row>
    <row r="66" spans="1:48" x14ac:dyDescent="0.25">
      <c r="A66" s="1">
        <v>24.855</v>
      </c>
      <c r="B66" s="3">
        <v>5.9290000000000003</v>
      </c>
      <c r="D66" s="3">
        <v>20.085999999999999</v>
      </c>
      <c r="E66" s="1">
        <v>22.152000000000001</v>
      </c>
      <c r="G66" s="3">
        <f t="shared" si="34"/>
        <v>-24.855</v>
      </c>
      <c r="H66" s="1">
        <f t="shared" si="35"/>
        <v>-22.152000000000001</v>
      </c>
      <c r="J66" s="3">
        <f t="shared" si="4"/>
        <v>27.847999999999999</v>
      </c>
      <c r="L66" s="1">
        <f t="shared" si="5"/>
        <v>50.001360401493081</v>
      </c>
      <c r="M66" s="1">
        <f t="shared" si="6"/>
        <v>-8.2699999999999374</v>
      </c>
      <c r="N66" s="1">
        <f t="shared" si="7"/>
        <v>-406.18298999999689</v>
      </c>
      <c r="O66" s="1">
        <f t="shared" si="8"/>
        <v>-0.50958286358511606</v>
      </c>
      <c r="P66" s="1">
        <f t="shared" si="9"/>
        <v>75.049631341600801</v>
      </c>
      <c r="Q66" s="1">
        <f t="shared" si="10"/>
        <v>-31.005589833790744</v>
      </c>
      <c r="R66" s="1">
        <f t="shared" si="11"/>
        <v>53.324732925449048</v>
      </c>
      <c r="T66" s="1">
        <f t="shared" si="12"/>
        <v>-84.146599999999992</v>
      </c>
      <c r="U66" s="1">
        <f t="shared" si="13"/>
        <v>116.0896</v>
      </c>
      <c r="X66" s="1">
        <f t="shared" ref="X66:X90" si="36">((T66-$V$2)^2+(U66-$W$2)^2)^0.5</f>
        <v>139.35748258245769</v>
      </c>
      <c r="Y66" s="1">
        <f t="shared" si="14"/>
        <v>296.44147000000004</v>
      </c>
      <c r="Z66" s="1">
        <f t="shared" si="15"/>
        <v>182.10542999999996</v>
      </c>
      <c r="AA66" s="1">
        <f t="shared" si="16"/>
        <v>282.57340200000004</v>
      </c>
      <c r="AB66" s="1">
        <f t="shared" si="17"/>
        <v>140.96130199999999</v>
      </c>
      <c r="AC66" s="1">
        <f t="shared" si="18"/>
        <v>82.155144537389759</v>
      </c>
      <c r="AD66" s="1">
        <f t="shared" si="19"/>
        <v>327.44705983379077</v>
      </c>
      <c r="AE66" s="1">
        <f t="shared" si="20"/>
        <v>313.57899183379078</v>
      </c>
      <c r="AF66" s="1">
        <f t="shared" si="21"/>
        <v>2.6779953658044055E-2</v>
      </c>
      <c r="AG66" s="1">
        <f t="shared" si="22"/>
        <v>-81.19187666106555</v>
      </c>
      <c r="AH66" s="1">
        <f t="shared" si="23"/>
        <v>118.36936674292784</v>
      </c>
      <c r="AI66" s="1">
        <f>AH66-R66</f>
        <v>65.044633817478797</v>
      </c>
      <c r="AJ66" s="1">
        <f t="shared" si="25"/>
        <v>1</v>
      </c>
      <c r="AM66" s="1">
        <f t="shared" si="26"/>
        <v>633.2432646831096</v>
      </c>
      <c r="AN66" s="1">
        <f t="shared" ref="AN66:AN89" si="37">AM66*AC66</f>
        <v>52024.191937369433</v>
      </c>
      <c r="AO66" s="1">
        <f t="shared" si="27"/>
        <v>19273.533941816924</v>
      </c>
      <c r="AP66" s="1">
        <f t="shared" si="28"/>
        <v>38760.24486460755</v>
      </c>
      <c r="AQ66" s="1">
        <f t="shared" si="29"/>
        <v>58033.778806424474</v>
      </c>
      <c r="AR66" s="1">
        <f t="shared" si="30"/>
        <v>6009.5868690550415</v>
      </c>
      <c r="AT66" s="1">
        <f t="shared" si="31"/>
        <v>765.26036903932072</v>
      </c>
      <c r="AU66" s="1">
        <f t="shared" si="32"/>
        <v>62870.076227161619</v>
      </c>
      <c r="AV66" s="1">
        <f t="shared" si="33"/>
        <v>-4836.2974207371444</v>
      </c>
    </row>
    <row r="67" spans="1:48" x14ac:dyDescent="0.25">
      <c r="A67" s="1">
        <v>25.681999999999999</v>
      </c>
      <c r="B67" s="3">
        <v>5.8289999999999997</v>
      </c>
      <c r="D67" s="3">
        <v>19.634</v>
      </c>
      <c r="E67" s="1">
        <v>23.039000000000001</v>
      </c>
      <c r="G67" s="3">
        <f t="shared" si="34"/>
        <v>-25.681999999999999</v>
      </c>
      <c r="H67" s="1">
        <f t="shared" si="35"/>
        <v>-23.039000000000001</v>
      </c>
      <c r="J67" s="3">
        <f t="shared" ref="J67:J73" si="38">H67+50</f>
        <v>26.960999999999999</v>
      </c>
      <c r="L67" s="1">
        <f t="shared" ref="L67:L90" si="39">((G67-D67)^2+(B67-J67)^2)^0.5</f>
        <v>50.001012789742575</v>
      </c>
      <c r="M67" s="1">
        <f t="shared" ref="M67:M89" si="40">(G67-G68)/(B68-B67)</f>
        <v>-9.255555555555592</v>
      </c>
      <c r="N67" s="1">
        <f t="shared" ref="N67:N89" si="41">(B67+B68)*(B68-B67)/(B68-B67)+(G68-G67)*(G68+G67)/(B68-B67)</f>
        <v>-471.54423333333528</v>
      </c>
      <c r="O67" s="1">
        <f t="shared" ref="O67:O89" si="42">(D67-D68)/(J68-J67)</f>
        <v>-0.53220338983050974</v>
      </c>
      <c r="P67" s="1">
        <f t="shared" ref="P67:P89" si="43">(J67+J68)*(J68-J67)/(J68-J67)+(D68-D67)*(D68+D67)/(J68-J67)</f>
        <v>73.68489491525429</v>
      </c>
      <c r="Q67" s="1">
        <f t="shared" ref="Q67:Q89" si="44">0.5*(P67-N67)/(M67-O67)</f>
        <v>-31.251124446795185</v>
      </c>
      <c r="R67" s="1">
        <f t="shared" ref="R67:R89" si="45">0.5*(M67*P67-N67*O67)/(M67-O67)</f>
        <v>53.474401824226653</v>
      </c>
      <c r="T67" s="1">
        <f t="shared" ref="T67:T90" si="46">G67+$S$7*(J67-B67)+$S$9*(G67-D67)</f>
        <v>-83.043599999999998</v>
      </c>
      <c r="U67" s="1">
        <f t="shared" ref="U67:U90" si="47">B67+$S$7*(G67-D67)+$S$9*(B67-J67)</f>
        <v>117.00579999999999</v>
      </c>
      <c r="X67" s="1">
        <f t="shared" si="36"/>
        <v>140.79045046664206</v>
      </c>
      <c r="Y67" s="1">
        <f>G67+$S$12*(J67-B67)+$S$14*(G67-D67)</f>
        <v>298.63492000000002</v>
      </c>
      <c r="Z67" s="1">
        <f t="shared" ref="Z67:Z90" si="48">B67+$S$12*(G67-D67)+$S$14*(B67-J67)</f>
        <v>176.37583999999998</v>
      </c>
      <c r="AA67" s="1">
        <f t="shared" ref="AA67:AA85" si="49">G67+$S$18*(J67-B67)+$S$20*(G67-D67)</f>
        <v>284.05173600000001</v>
      </c>
      <c r="AB67" s="1">
        <f t="shared" ref="AB67:AB90" si="50">B67+$S$18*(G67-D67)+$S$20*(B67-J67)</f>
        <v>135.48003199999999</v>
      </c>
      <c r="AC67" s="1">
        <f t="shared" ref="AC67:AC88" si="51">AJ67*((AG67-Q67)^2+(AH67-R67)^2)^0.5</f>
        <v>81.939046678197911</v>
      </c>
      <c r="AD67" s="1">
        <f t="shared" ref="AD67:AD80" si="52">Y67-Q67</f>
        <v>329.88604444679521</v>
      </c>
      <c r="AE67" s="1">
        <f t="shared" ref="AE67:AE74" si="53">AA67-Q67</f>
        <v>315.30286044679519</v>
      </c>
      <c r="AF67" s="1">
        <f t="shared" ref="AF67:AF89" si="54">((T67-$V$2)*(Q67-T67)+(U67-$W$2)*(R67-U67))/(($V$2-T67)^2+($W$2-U67)^2)</f>
        <v>1.53848146666937E-2</v>
      </c>
      <c r="AG67" s="1">
        <f t="shared" ref="AG67:AG89" si="55">T67+AF67*(T67-$V$2)</f>
        <v>-81.329171638876446</v>
      </c>
      <c r="AH67" s="1">
        <f t="shared" ref="AH67:AH89" si="56">U67+AF67*(U67-$W$2)</f>
        <v>118.32959868584739</v>
      </c>
      <c r="AI67" s="1">
        <f t="shared" si="24"/>
        <v>64.855196861620726</v>
      </c>
      <c r="AJ67" s="1">
        <f t="shared" ref="AJ67:AJ89" si="57">SIGN(AI67)</f>
        <v>1</v>
      </c>
      <c r="AM67" s="1">
        <f t="shared" ref="AM67:AM89" si="58">($AK$39+$AK$42*(X67-$X$2))*0.994</f>
        <v>640.93486309825755</v>
      </c>
      <c r="AN67" s="1">
        <f t="shared" si="37"/>
        <v>52517.591665092514</v>
      </c>
      <c r="AO67" s="1">
        <f t="shared" ref="AO67:AO89" si="59">$AL$2*AD67</f>
        <v>19417.092576138366</v>
      </c>
      <c r="AP67" s="1">
        <f t="shared" ref="AP67:AP86" si="60">$AL$5*AE67</f>
        <v>38973.325368386577</v>
      </c>
      <c r="AQ67" s="1">
        <f t="shared" ref="AQ67:AQ86" si="61">AO67+AP67</f>
        <v>58390.417944524947</v>
      </c>
      <c r="AR67" s="1">
        <f t="shared" ref="AR67:AR73" si="62">AQ67-AN67</f>
        <v>5872.8262794324328</v>
      </c>
      <c r="AT67" s="1">
        <f t="shared" ref="AT67:AT89" si="63">($AK$45+$AK$48*(X67-$X$2))*0.982</f>
        <v>775.39202516765783</v>
      </c>
      <c r="AU67" s="1">
        <f t="shared" ref="AU67:AU89" si="64">AT67*AC67</f>
        <v>63534.883344115122</v>
      </c>
      <c r="AV67" s="1">
        <f t="shared" ref="AV67:AV89" si="65">AQ67-AU67</f>
        <v>-5144.4653995901754</v>
      </c>
    </row>
    <row r="68" spans="1:48" x14ac:dyDescent="0.25">
      <c r="A68" s="1">
        <v>26.515000000000001</v>
      </c>
      <c r="B68" s="3">
        <v>5.7389999999999999</v>
      </c>
      <c r="D68" s="3">
        <v>19.163</v>
      </c>
      <c r="E68" s="1">
        <v>23.923999999999999</v>
      </c>
      <c r="G68" s="3">
        <f t="shared" si="34"/>
        <v>-26.515000000000001</v>
      </c>
      <c r="H68" s="1">
        <f t="shared" si="35"/>
        <v>-23.923999999999999</v>
      </c>
      <c r="J68" s="3">
        <f t="shared" si="38"/>
        <v>26.076000000000001</v>
      </c>
      <c r="L68" s="1">
        <f t="shared" si="39"/>
        <v>50.000732524634074</v>
      </c>
      <c r="M68" s="1">
        <f t="shared" si="40"/>
        <v>-10.231707317073173</v>
      </c>
      <c r="N68" s="1">
        <f t="shared" si="41"/>
        <v>-539.77584146341474</v>
      </c>
      <c r="O68" s="1">
        <f t="shared" si="42"/>
        <v>-0.55732122587968169</v>
      </c>
      <c r="P68" s="1">
        <f t="shared" si="43"/>
        <v>72.357248581157762</v>
      </c>
      <c r="Q68" s="1">
        <f t="shared" si="44"/>
        <v>-31.63679246798884</v>
      </c>
      <c r="R68" s="1">
        <f t="shared" si="45"/>
        <v>53.810480251739492</v>
      </c>
      <c r="T68" s="1">
        <f t="shared" si="46"/>
        <v>-81.925300000000007</v>
      </c>
      <c r="U68" s="1">
        <f t="shared" si="47"/>
        <v>117.9003</v>
      </c>
      <c r="X68" s="1">
        <f t="shared" si="36"/>
        <v>142.22227763673311</v>
      </c>
      <c r="Y68" s="1">
        <f t="shared" si="14"/>
        <v>300.73000999999999</v>
      </c>
      <c r="Z68" s="1">
        <f t="shared" si="48"/>
        <v>170.59314000000001</v>
      </c>
      <c r="AA68" s="1">
        <f t="shared" si="49"/>
        <v>285.43469599999997</v>
      </c>
      <c r="AB68" s="1">
        <f t="shared" si="50"/>
        <v>129.95856599999999</v>
      </c>
      <c r="AC68" s="1">
        <f t="shared" si="51"/>
        <v>81.461980209579309</v>
      </c>
      <c r="AD68" s="1">
        <f t="shared" si="52"/>
        <v>332.3668024679888</v>
      </c>
      <c r="AE68" s="1">
        <f t="shared" si="53"/>
        <v>317.07148846798884</v>
      </c>
      <c r="AF68" s="1">
        <f t="shared" si="54"/>
        <v>4.3614453019169986E-3</v>
      </c>
      <c r="AG68" s="1">
        <f t="shared" si="55"/>
        <v>-81.434398832476333</v>
      </c>
      <c r="AH68" s="1">
        <f t="shared" si="56"/>
        <v>118.27948536298226</v>
      </c>
      <c r="AI68" s="1">
        <f t="shared" ref="AI68:AI89" si="66">AH68-R68</f>
        <v>64.469005111242765</v>
      </c>
      <c r="AJ68" s="1">
        <f t="shared" si="57"/>
        <v>1</v>
      </c>
      <c r="AM68" s="1">
        <f t="shared" si="58"/>
        <v>648.62033861643818</v>
      </c>
      <c r="AN68" s="1">
        <f t="shared" si="37"/>
        <v>52837.89718790292</v>
      </c>
      <c r="AO68" s="1">
        <f t="shared" si="59"/>
        <v>19563.109993265822</v>
      </c>
      <c r="AP68" s="1">
        <f t="shared" si="60"/>
        <v>39191.938403574233</v>
      </c>
      <c r="AQ68" s="1">
        <f t="shared" si="61"/>
        <v>58755.048396840051</v>
      </c>
      <c r="AR68" s="1">
        <f t="shared" si="62"/>
        <v>5917.1512089371317</v>
      </c>
      <c r="AT68" s="1">
        <f t="shared" si="63"/>
        <v>785.51561599106958</v>
      </c>
      <c r="AU68" s="1">
        <f t="shared" si="64"/>
        <v>63989.657564180008</v>
      </c>
      <c r="AV68" s="1">
        <f t="shared" si="65"/>
        <v>-5234.6091673399569</v>
      </c>
    </row>
    <row r="69" spans="1:48" x14ac:dyDescent="0.25">
      <c r="A69" s="1">
        <v>27.353999999999999</v>
      </c>
      <c r="B69" s="3">
        <v>5.657</v>
      </c>
      <c r="D69" s="3">
        <v>18.672000000000001</v>
      </c>
      <c r="E69" s="1">
        <v>24.805</v>
      </c>
      <c r="G69" s="3">
        <f t="shared" si="34"/>
        <v>-27.353999999999999</v>
      </c>
      <c r="H69" s="1">
        <f t="shared" si="35"/>
        <v>-24.805</v>
      </c>
      <c r="J69" s="3">
        <f t="shared" si="38"/>
        <v>25.195</v>
      </c>
      <c r="L69" s="1">
        <f t="shared" si="39"/>
        <v>50.00126118409414</v>
      </c>
      <c r="M69" s="1">
        <f t="shared" si="40"/>
        <v>-11.901408450704304</v>
      </c>
      <c r="N69" s="1">
        <f t="shared" si="41"/>
        <v>-649.91594366197614</v>
      </c>
      <c r="O69" s="1">
        <f t="shared" si="42"/>
        <v>-0.58200455580865507</v>
      </c>
      <c r="P69" s="1">
        <f t="shared" si="43"/>
        <v>70.948973804100191</v>
      </c>
      <c r="Q69" s="1">
        <f t="shared" si="44"/>
        <v>-31.841999992205501</v>
      </c>
      <c r="R69" s="1">
        <f t="shared" si="45"/>
        <v>54.00667596357286</v>
      </c>
      <c r="T69" s="1">
        <f t="shared" si="46"/>
        <v>-80.801599999999993</v>
      </c>
      <c r="U69" s="1">
        <f t="shared" si="47"/>
        <v>118.76819999999999</v>
      </c>
      <c r="X69" s="1">
        <f t="shared" si="36"/>
        <v>143.64211991543428</v>
      </c>
      <c r="Y69" s="1">
        <f t="shared" ref="Y69:Y90" si="67">G69+$S$12*(J69-B69)+$S$14*(G69-D69)</f>
        <v>302.71802000000002</v>
      </c>
      <c r="Z69" s="1">
        <f t="shared" si="48"/>
        <v>164.78425999999999</v>
      </c>
      <c r="AA69" s="1">
        <f t="shared" si="49"/>
        <v>286.71664399999997</v>
      </c>
      <c r="AB69" s="1">
        <f t="shared" si="50"/>
        <v>124.422012</v>
      </c>
      <c r="AC69" s="1">
        <f t="shared" si="51"/>
        <v>81.181207784263734</v>
      </c>
      <c r="AD69" s="1">
        <f t="shared" si="52"/>
        <v>334.56001999220553</v>
      </c>
      <c r="AE69" s="1">
        <f t="shared" si="53"/>
        <v>318.55864399220548</v>
      </c>
      <c r="AF69" s="1">
        <f t="shared" si="54"/>
        <v>-5.8616545240871227E-3</v>
      </c>
      <c r="AG69" s="1">
        <f t="shared" si="55"/>
        <v>-81.467943507650972</v>
      </c>
      <c r="AH69" s="1">
        <f t="shared" si="56"/>
        <v>118.25349866721804</v>
      </c>
      <c r="AI69" s="1">
        <f t="shared" si="66"/>
        <v>64.246822703645179</v>
      </c>
      <c r="AJ69" s="1">
        <f t="shared" si="57"/>
        <v>1</v>
      </c>
      <c r="AM69" s="1">
        <f t="shared" si="58"/>
        <v>656.24148403159461</v>
      </c>
      <c r="AN69" s="1">
        <f t="shared" si="37"/>
        <v>53274.476271822474</v>
      </c>
      <c r="AO69" s="1">
        <f t="shared" si="59"/>
        <v>19692.202776741218</v>
      </c>
      <c r="AP69" s="1">
        <f t="shared" si="60"/>
        <v>39375.75974930056</v>
      </c>
      <c r="AQ69" s="1">
        <f t="shared" si="61"/>
        <v>59067.962526041782</v>
      </c>
      <c r="AR69" s="1">
        <f t="shared" si="62"/>
        <v>5793.4862542193077</v>
      </c>
      <c r="AT69" s="1">
        <f t="shared" si="63"/>
        <v>795.55446883839841</v>
      </c>
      <c r="AU69" s="1">
        <f t="shared" si="64"/>
        <v>64584.072638469588</v>
      </c>
      <c r="AV69" s="1">
        <f t="shared" si="65"/>
        <v>-5516.1101124278066</v>
      </c>
    </row>
    <row r="70" spans="1:48" x14ac:dyDescent="0.25">
      <c r="A70" s="1">
        <v>28.199000000000002</v>
      </c>
      <c r="B70" s="3">
        <v>5.5860000000000003</v>
      </c>
      <c r="D70" s="3">
        <v>18.161000000000001</v>
      </c>
      <c r="E70" s="1">
        <v>25.683</v>
      </c>
      <c r="G70" s="3">
        <f t="shared" si="34"/>
        <v>-28.199000000000002</v>
      </c>
      <c r="H70" s="1">
        <f t="shared" si="35"/>
        <v>-25.683</v>
      </c>
      <c r="J70" s="3">
        <f t="shared" si="38"/>
        <v>24.317</v>
      </c>
      <c r="L70" s="1">
        <f t="shared" si="39"/>
        <v>50.000999600008001</v>
      </c>
      <c r="M70" s="1">
        <f t="shared" si="40"/>
        <v>-13.709677419354744</v>
      </c>
      <c r="N70" s="1">
        <f t="shared" si="41"/>
        <v>-773.74161290322036</v>
      </c>
      <c r="O70" s="1">
        <f t="shared" si="42"/>
        <v>-0.60755148741419118</v>
      </c>
      <c r="P70" s="1">
        <f t="shared" si="43"/>
        <v>69.504875286041312</v>
      </c>
      <c r="Q70" s="1">
        <f t="shared" si="44"/>
        <v>-32.179758177013973</v>
      </c>
      <c r="R70" s="1">
        <f t="shared" si="45"/>
        <v>54.30329758809448</v>
      </c>
      <c r="T70" s="1">
        <f t="shared" si="46"/>
        <v>-79.662499999999994</v>
      </c>
      <c r="U70" s="1">
        <f t="shared" si="47"/>
        <v>119.61290000000001</v>
      </c>
      <c r="X70" s="1">
        <f t="shared" si="36"/>
        <v>145.05997030421591</v>
      </c>
      <c r="Y70" s="1">
        <f t="shared" si="67"/>
        <v>304.60035000000005</v>
      </c>
      <c r="Z70" s="1">
        <f t="shared" si="48"/>
        <v>158.92292000000003</v>
      </c>
      <c r="AA70" s="1">
        <f t="shared" si="49"/>
        <v>287.89650799999998</v>
      </c>
      <c r="AB70" s="1">
        <f t="shared" si="50"/>
        <v>118.84653</v>
      </c>
      <c r="AC70" s="1">
        <f t="shared" si="51"/>
        <v>80.712604676079152</v>
      </c>
      <c r="AD70" s="1">
        <f t="shared" si="52"/>
        <v>336.78010817701403</v>
      </c>
      <c r="AE70" s="1">
        <f t="shared" si="53"/>
        <v>320.07626617701396</v>
      </c>
      <c r="AF70" s="1">
        <f t="shared" si="54"/>
        <v>-1.6064518447075678E-2</v>
      </c>
      <c r="AG70" s="1">
        <f t="shared" si="55"/>
        <v>-81.506987846797102</v>
      </c>
      <c r="AH70" s="1">
        <f t="shared" si="56"/>
        <v>118.18873385256326</v>
      </c>
      <c r="AI70" s="1">
        <f t="shared" si="66"/>
        <v>63.88543626446878</v>
      </c>
      <c r="AJ70" s="1">
        <f t="shared" si="57"/>
        <v>1</v>
      </c>
      <c r="AM70" s="1">
        <f t="shared" si="58"/>
        <v>663.85193777841891</v>
      </c>
      <c r="AN70" s="1">
        <f t="shared" si="37"/>
        <v>53581.21901735862</v>
      </c>
      <c r="AO70" s="1">
        <f t="shared" si="59"/>
        <v>19822.877167299044</v>
      </c>
      <c r="AP70" s="1">
        <f t="shared" si="60"/>
        <v>39563.346957075992</v>
      </c>
      <c r="AQ70" s="1">
        <f t="shared" si="61"/>
        <v>59386.224124375032</v>
      </c>
      <c r="AR70" s="1">
        <f t="shared" si="62"/>
        <v>5805.0051070164118</v>
      </c>
      <c r="AT70" s="1">
        <f t="shared" si="63"/>
        <v>805.57923822724001</v>
      </c>
      <c r="AU70" s="1">
        <f t="shared" si="64"/>
        <v>65020.398590292214</v>
      </c>
      <c r="AV70" s="1">
        <f t="shared" si="65"/>
        <v>-5634.1744659171818</v>
      </c>
    </row>
    <row r="71" spans="1:48" x14ac:dyDescent="0.25">
      <c r="A71" s="1">
        <v>29.048999999999999</v>
      </c>
      <c r="B71" s="3">
        <v>5.524</v>
      </c>
      <c r="D71" s="3">
        <v>17.63</v>
      </c>
      <c r="E71" s="1">
        <v>26.556999999999999</v>
      </c>
      <c r="G71" s="3">
        <f t="shared" si="34"/>
        <v>-29.048999999999999</v>
      </c>
      <c r="H71" s="1">
        <f t="shared" si="35"/>
        <v>-26.556999999999999</v>
      </c>
      <c r="J71" s="3">
        <f t="shared" si="38"/>
        <v>23.443000000000001</v>
      </c>
      <c r="L71" s="1">
        <f t="shared" si="39"/>
        <v>50.000196019615764</v>
      </c>
      <c r="M71" s="1">
        <f t="shared" si="40"/>
        <v>-16.480769230769344</v>
      </c>
      <c r="N71" s="1">
        <f t="shared" si="41"/>
        <v>-960.6277500000067</v>
      </c>
      <c r="O71" s="1">
        <f t="shared" si="42"/>
        <v>-0.63406214039125264</v>
      </c>
      <c r="P71" s="1">
        <f t="shared" si="43"/>
        <v>68.024662830839986</v>
      </c>
      <c r="Q71" s="1">
        <f t="shared" si="44"/>
        <v>-32.45634588196026</v>
      </c>
      <c r="R71" s="1">
        <f t="shared" si="45"/>
        <v>54.591671554614528</v>
      </c>
      <c r="T71" s="1">
        <f t="shared" si="46"/>
        <v>-78.514399999999995</v>
      </c>
      <c r="U71" s="1">
        <f t="shared" si="47"/>
        <v>120.42960000000001</v>
      </c>
      <c r="X71" s="1">
        <f t="shared" si="36"/>
        <v>146.46784530237346</v>
      </c>
      <c r="Y71" s="1">
        <f t="shared" si="67"/>
        <v>306.36963000000003</v>
      </c>
      <c r="Z71" s="1">
        <f t="shared" si="48"/>
        <v>153.02873</v>
      </c>
      <c r="AA71" s="1">
        <f t="shared" si="49"/>
        <v>288.969382</v>
      </c>
      <c r="AB71" s="1">
        <f t="shared" si="50"/>
        <v>113.250518</v>
      </c>
      <c r="AC71" s="1">
        <f t="shared" si="51"/>
        <v>80.26151084134959</v>
      </c>
      <c r="AD71" s="1">
        <f t="shared" si="52"/>
        <v>338.82597588196029</v>
      </c>
      <c r="AE71" s="1">
        <f t="shared" si="53"/>
        <v>321.42572788196026</v>
      </c>
      <c r="AF71" s="1">
        <f t="shared" si="54"/>
        <v>-2.5607029454661989E-2</v>
      </c>
      <c r="AG71" s="1">
        <f t="shared" si="55"/>
        <v>-81.483934534927542</v>
      </c>
      <c r="AH71" s="1">
        <f t="shared" si="56"/>
        <v>118.13854931750318</v>
      </c>
      <c r="AI71" s="1">
        <f t="shared" si="66"/>
        <v>63.546877762888649</v>
      </c>
      <c r="AJ71" s="1">
        <f t="shared" si="57"/>
        <v>1</v>
      </c>
      <c r="AM71" s="1">
        <f t="shared" si="58"/>
        <v>671.40884761852942</v>
      </c>
      <c r="AN71" s="1">
        <f t="shared" si="37"/>
        <v>53888.288502112635</v>
      </c>
      <c r="AO71" s="1">
        <f t="shared" si="59"/>
        <v>19943.296940412183</v>
      </c>
      <c r="AP71" s="1">
        <f t="shared" si="60"/>
        <v>39730.14852057759</v>
      </c>
      <c r="AQ71" s="1">
        <f t="shared" si="61"/>
        <v>59673.445460989773</v>
      </c>
      <c r="AR71" s="1">
        <f t="shared" si="62"/>
        <v>5785.1569588771381</v>
      </c>
      <c r="AT71" s="1">
        <f t="shared" si="63"/>
        <v>815.5334776142131</v>
      </c>
      <c r="AU71" s="1">
        <f t="shared" si="64"/>
        <v>65455.949055016696</v>
      </c>
      <c r="AV71" s="1">
        <f t="shared" si="65"/>
        <v>-5782.5035940269227</v>
      </c>
    </row>
    <row r="72" spans="1:48" x14ac:dyDescent="0.25">
      <c r="A72" s="1">
        <v>29.905999999999999</v>
      </c>
      <c r="B72" s="3">
        <v>5.4720000000000004</v>
      </c>
      <c r="D72" s="3">
        <v>17.079000000000001</v>
      </c>
      <c r="E72" s="1">
        <v>27.425999999999998</v>
      </c>
      <c r="G72" s="3">
        <f t="shared" si="34"/>
        <v>-29.905999999999999</v>
      </c>
      <c r="H72" s="1">
        <f t="shared" si="35"/>
        <v>-27.425999999999998</v>
      </c>
      <c r="J72" s="3">
        <f t="shared" si="38"/>
        <v>22.574000000000002</v>
      </c>
      <c r="L72" s="1">
        <f t="shared" si="39"/>
        <v>50.000686285290122</v>
      </c>
      <c r="M72" s="1">
        <f t="shared" si="40"/>
        <v>-21.048780487804677</v>
      </c>
      <c r="N72" s="1">
        <f t="shared" si="41"/>
        <v>-1266.2317560975487</v>
      </c>
      <c r="O72" s="1">
        <f t="shared" si="42"/>
        <v>-0.66164542294322071</v>
      </c>
      <c r="P72" s="1">
        <f t="shared" si="43"/>
        <v>66.507684820393948</v>
      </c>
      <c r="Q72" s="1">
        <f t="shared" si="44"/>
        <v>-32.685795151644555</v>
      </c>
      <c r="R72" s="1">
        <f t="shared" si="45"/>
        <v>54.88024916754231</v>
      </c>
      <c r="T72" s="1">
        <f t="shared" si="46"/>
        <v>-77.359499999999997</v>
      </c>
      <c r="U72" s="1">
        <f t="shared" si="47"/>
        <v>121.2243</v>
      </c>
      <c r="X72" s="1">
        <f t="shared" si="36"/>
        <v>147.86769550763952</v>
      </c>
      <c r="Y72" s="1">
        <f t="shared" si="67"/>
        <v>308.0385</v>
      </c>
      <c r="Z72" s="1">
        <f t="shared" si="48"/>
        <v>147.10339000000002</v>
      </c>
      <c r="AA72" s="1">
        <f t="shared" si="49"/>
        <v>289.946686</v>
      </c>
      <c r="AB72" s="1">
        <f t="shared" si="50"/>
        <v>107.63444</v>
      </c>
      <c r="AC72" s="1">
        <f t="shared" si="51"/>
        <v>79.819253702080516</v>
      </c>
      <c r="AD72" s="1">
        <f t="shared" si="52"/>
        <v>340.72429515164458</v>
      </c>
      <c r="AE72" s="1">
        <f t="shared" si="53"/>
        <v>322.63248115164458</v>
      </c>
      <c r="AF72" s="1">
        <f t="shared" si="54"/>
        <v>-3.4589419682973369E-2</v>
      </c>
      <c r="AG72" s="1">
        <f t="shared" si="55"/>
        <v>-81.410630127979687</v>
      </c>
      <c r="AH72" s="1">
        <f t="shared" si="56"/>
        <v>118.10211024491019</v>
      </c>
      <c r="AI72" s="1">
        <f t="shared" si="66"/>
        <v>63.221861077367883</v>
      </c>
      <c r="AJ72" s="1">
        <f t="shared" si="57"/>
        <v>1</v>
      </c>
      <c r="AM72" s="1">
        <f t="shared" si="58"/>
        <v>678.92268358031549</v>
      </c>
      <c r="AN72" s="1">
        <f t="shared" si="37"/>
        <v>54191.101924794537</v>
      </c>
      <c r="AO72" s="1">
        <f t="shared" si="59"/>
        <v>20055.032012625801</v>
      </c>
      <c r="AP72" s="1">
        <f t="shared" si="60"/>
        <v>39879.310465230184</v>
      </c>
      <c r="AQ72" s="1">
        <f t="shared" si="61"/>
        <v>59934.342477855986</v>
      </c>
      <c r="AR72" s="1">
        <f t="shared" si="62"/>
        <v>5743.2405530614487</v>
      </c>
      <c r="AT72" s="1">
        <f t="shared" si="63"/>
        <v>825.43097850552624</v>
      </c>
      <c r="AU72" s="1">
        <f t="shared" si="64"/>
        <v>65885.284686889165</v>
      </c>
      <c r="AV72" s="1">
        <f t="shared" si="65"/>
        <v>-5950.9422090331791</v>
      </c>
    </row>
    <row r="73" spans="1:48" x14ac:dyDescent="0.25">
      <c r="A73" s="1">
        <v>30.768999999999998</v>
      </c>
      <c r="B73" s="3">
        <v>5.431</v>
      </c>
      <c r="D73" s="3">
        <v>16.507999999999999</v>
      </c>
      <c r="E73" s="1">
        <v>28.289000000000001</v>
      </c>
      <c r="G73" s="3">
        <f t="shared" si="34"/>
        <v>-30.768999999999998</v>
      </c>
      <c r="H73" s="1">
        <f t="shared" si="35"/>
        <v>-28.289000000000001</v>
      </c>
      <c r="J73" s="3">
        <f t="shared" si="38"/>
        <v>21.710999999999999</v>
      </c>
      <c r="L73" s="1">
        <f t="shared" si="39"/>
        <v>50.001531266552227</v>
      </c>
      <c r="M73" s="1">
        <f t="shared" si="40"/>
        <v>-28.933333333333163</v>
      </c>
      <c r="N73" s="1">
        <f t="shared" si="41"/>
        <v>-1794.7815999999891</v>
      </c>
      <c r="O73" s="1">
        <f t="shared" si="42"/>
        <v>-0.68881118881119041</v>
      </c>
      <c r="P73" s="1">
        <f t="shared" si="43"/>
        <v>64.898702797202844</v>
      </c>
      <c r="Q73" s="1">
        <f t="shared" si="44"/>
        <v>-32.921079232311904</v>
      </c>
      <c r="R73" s="1">
        <f t="shared" si="45"/>
        <v>55.125759121557579</v>
      </c>
      <c r="T73" s="1">
        <f t="shared" si="46"/>
        <v>-76.196699999999993</v>
      </c>
      <c r="U73" s="1">
        <f t="shared" si="47"/>
        <v>121.99549999999999</v>
      </c>
      <c r="X73" s="1">
        <f t="shared" si="36"/>
        <v>149.25950997889547</v>
      </c>
      <c r="Y73" s="1">
        <f t="shared" si="67"/>
        <v>309.60064000000006</v>
      </c>
      <c r="Z73" s="1">
        <f t="shared" si="48"/>
        <v>141.14755</v>
      </c>
      <c r="AA73" s="1">
        <f t="shared" si="49"/>
        <v>290.82271000000003</v>
      </c>
      <c r="AB73" s="1">
        <f t="shared" si="50"/>
        <v>101.99956399999998</v>
      </c>
      <c r="AC73" s="1">
        <f t="shared" si="51"/>
        <v>79.386508754580191</v>
      </c>
      <c r="AD73" s="1">
        <f t="shared" si="52"/>
        <v>342.52171923231197</v>
      </c>
      <c r="AE73" s="1">
        <f t="shared" si="53"/>
        <v>323.74378923231194</v>
      </c>
      <c r="AF73" s="1">
        <f t="shared" si="54"/>
        <v>-4.3483239569640654E-2</v>
      </c>
      <c r="AG73" s="1">
        <f t="shared" si="55"/>
        <v>-81.340041070987667</v>
      </c>
      <c r="AH73" s="1">
        <f t="shared" si="56"/>
        <v>118.03698154415797</v>
      </c>
      <c r="AI73" s="1">
        <f t="shared" si="66"/>
        <v>62.911222422600389</v>
      </c>
      <c r="AJ73" s="1">
        <f t="shared" si="57"/>
        <v>1</v>
      </c>
      <c r="AM73" s="1">
        <f t="shared" si="58"/>
        <v>686.39338693622892</v>
      </c>
      <c r="AN73" s="1">
        <f t="shared" si="37"/>
        <v>54490.374621098883</v>
      </c>
      <c r="AO73" s="1">
        <f t="shared" si="59"/>
        <v>20160.828394013883</v>
      </c>
      <c r="AP73" s="1">
        <f t="shared" si="60"/>
        <v>40016.67481184916</v>
      </c>
      <c r="AQ73" s="1">
        <f t="shared" si="61"/>
        <v>60177.503205863046</v>
      </c>
      <c r="AR73" s="1">
        <f t="shared" si="62"/>
        <v>5687.128584764163</v>
      </c>
      <c r="AT73" s="1">
        <f t="shared" si="63"/>
        <v>835.27166354309429</v>
      </c>
      <c r="AU73" s="1">
        <f t="shared" si="64"/>
        <v>66309.301230316618</v>
      </c>
      <c r="AV73" s="1">
        <f t="shared" si="65"/>
        <v>-6131.798024453572</v>
      </c>
    </row>
    <row r="74" spans="1:48" x14ac:dyDescent="0.25">
      <c r="A74" s="1">
        <v>31.637</v>
      </c>
      <c r="B74" s="3">
        <v>5.4009999999999998</v>
      </c>
      <c r="D74" s="3">
        <v>15.917</v>
      </c>
      <c r="E74" s="1">
        <v>29.146999999999998</v>
      </c>
      <c r="G74" s="3">
        <f t="shared" si="34"/>
        <v>-31.637</v>
      </c>
      <c r="H74" s="1">
        <f t="shared" si="35"/>
        <v>-29.146999999999998</v>
      </c>
      <c r="J74" s="3">
        <f>H74+50</f>
        <v>20.853000000000002</v>
      </c>
      <c r="L74" s="1">
        <f t="shared" si="39"/>
        <v>50.001472178326914</v>
      </c>
      <c r="M74" s="1">
        <f t="shared" si="40"/>
        <v>-45.999999999999815</v>
      </c>
      <c r="N74" s="1">
        <f t="shared" si="41"/>
        <v>-2940.0249999999878</v>
      </c>
      <c r="O74" s="1">
        <f t="shared" si="42"/>
        <v>-0.71915393654523874</v>
      </c>
      <c r="P74" s="1">
        <f t="shared" si="43"/>
        <v>63.308424206815445</v>
      </c>
      <c r="Q74" s="1">
        <f t="shared" si="44"/>
        <v>-33.163397830487362</v>
      </c>
      <c r="R74" s="1">
        <f t="shared" si="45"/>
        <v>55.503800202418532</v>
      </c>
      <c r="T74" s="1">
        <f t="shared" si="46"/>
        <v>-75.02239999999999</v>
      </c>
      <c r="U74" s="1">
        <f t="shared" si="47"/>
        <v>122.74080000000001</v>
      </c>
      <c r="X74" s="1">
        <f t="shared" si="36"/>
        <v>150.64472591630945</v>
      </c>
      <c r="Y74" s="1">
        <f t="shared" si="67"/>
        <v>311.05007999999998</v>
      </c>
      <c r="Z74" s="1">
        <f t="shared" si="48"/>
        <v>135.15354000000002</v>
      </c>
      <c r="AA74" s="1">
        <f t="shared" si="49"/>
        <v>291.59147600000006</v>
      </c>
      <c r="AB74" s="1">
        <f t="shared" si="50"/>
        <v>96.339448000000004</v>
      </c>
      <c r="AC74" s="1">
        <f t="shared" si="51"/>
        <v>78.82004007186859</v>
      </c>
      <c r="AD74" s="1">
        <f t="shared" si="52"/>
        <v>344.21347783048736</v>
      </c>
      <c r="AE74" s="1">
        <f t="shared" si="53"/>
        <v>324.75487383048744</v>
      </c>
      <c r="AF74" s="1">
        <f t="shared" si="54"/>
        <v>-5.1586246819961774E-2</v>
      </c>
      <c r="AG74" s="1">
        <f t="shared" si="55"/>
        <v>-81.184769238120253</v>
      </c>
      <c r="AH74" s="1">
        <f t="shared" si="56"/>
        <v>118.00617299786646</v>
      </c>
      <c r="AI74" s="1">
        <f t="shared" si="66"/>
        <v>62.502372795447926</v>
      </c>
      <c r="AJ74" s="1">
        <f t="shared" si="57"/>
        <v>1</v>
      </c>
      <c r="AM74" s="1">
        <f t="shared" si="58"/>
        <v>693.82867200189219</v>
      </c>
      <c r="AN74" s="1">
        <f t="shared" si="37"/>
        <v>54687.603730200513</v>
      </c>
      <c r="AO74" s="1">
        <f t="shared" si="59"/>
        <v>20260.405305102486</v>
      </c>
      <c r="AP74" s="1">
        <f t="shared" si="60"/>
        <v>40141.650934691235</v>
      </c>
      <c r="AQ74" s="1">
        <f t="shared" si="61"/>
        <v>60402.056239793717</v>
      </c>
      <c r="AR74" s="1">
        <f>AQ74-AN74</f>
        <v>5714.452509593204</v>
      </c>
      <c r="AT74" s="1">
        <f t="shared" si="63"/>
        <v>845.06569430698619</v>
      </c>
      <c r="AU74" s="1">
        <f t="shared" si="64"/>
        <v>66608.111888638101</v>
      </c>
      <c r="AV74" s="1">
        <f t="shared" si="65"/>
        <v>-6206.0556488443835</v>
      </c>
    </row>
    <row r="75" spans="1:48" x14ac:dyDescent="0.25">
      <c r="A75" s="1">
        <v>32.511000000000003</v>
      </c>
      <c r="B75" s="3">
        <v>5.3819999999999997</v>
      </c>
      <c r="D75" s="3">
        <v>15.305</v>
      </c>
      <c r="E75" s="1">
        <v>29.998000000000001</v>
      </c>
      <c r="G75" s="3">
        <f t="shared" si="34"/>
        <v>-32.511000000000003</v>
      </c>
      <c r="H75" s="1">
        <f t="shared" si="35"/>
        <v>-29.998000000000001</v>
      </c>
      <c r="J75" s="3">
        <f t="shared" ref="J75:J90" si="68">H75+50</f>
        <v>20.001999999999999</v>
      </c>
      <c r="L75" s="1">
        <f t="shared" si="39"/>
        <v>50.001142546945864</v>
      </c>
      <c r="M75" s="1">
        <f t="shared" si="40"/>
        <v>-109.99999999999933</v>
      </c>
      <c r="N75" s="1">
        <f t="shared" si="41"/>
        <v>-7238.4639999999563</v>
      </c>
      <c r="O75" s="1">
        <f t="shared" si="42"/>
        <v>-0.74792899408284086</v>
      </c>
      <c r="P75" s="1">
        <f t="shared" si="43"/>
        <v>61.580415384615407</v>
      </c>
      <c r="Q75" s="1">
        <f t="shared" si="44"/>
        <v>-33.409180934379002</v>
      </c>
      <c r="R75" s="1">
        <f t="shared" si="45"/>
        <v>55.777902781689413</v>
      </c>
      <c r="T75" s="1">
        <f t="shared" si="46"/>
        <v>-73.842600000000004</v>
      </c>
      <c r="U75" s="1">
        <f t="shared" si="47"/>
        <v>123.46000000000001</v>
      </c>
      <c r="X75" s="1">
        <f t="shared" si="36"/>
        <v>152.01852610376145</v>
      </c>
      <c r="Y75" s="1">
        <f t="shared" si="67"/>
        <v>312.38512000000003</v>
      </c>
      <c r="Z75" s="1">
        <f t="shared" si="48"/>
        <v>129.136</v>
      </c>
      <c r="AA75" s="1">
        <f t="shared" si="49"/>
        <v>292.25252</v>
      </c>
      <c r="AB75" s="1">
        <f t="shared" si="50"/>
        <v>90.667512000000002</v>
      </c>
      <c r="AC75" s="1">
        <f t="shared" si="51"/>
        <v>78.313372742531769</v>
      </c>
      <c r="AD75" s="1">
        <f t="shared" si="52"/>
        <v>345.79430093437901</v>
      </c>
      <c r="AE75" s="1">
        <f>AA75-Q75</f>
        <v>325.66170093437898</v>
      </c>
      <c r="AF75" s="1">
        <f t="shared" si="54"/>
        <v>-5.9837016306733763E-2</v>
      </c>
      <c r="AG75" s="1">
        <f t="shared" si="55"/>
        <v>-81.061182071001966</v>
      </c>
      <c r="AH75" s="1">
        <f t="shared" si="56"/>
        <v>117.92507599162714</v>
      </c>
      <c r="AI75" s="1">
        <f t="shared" si="66"/>
        <v>62.147173209937726</v>
      </c>
      <c r="AJ75" s="1">
        <f t="shared" si="57"/>
        <v>1</v>
      </c>
      <c r="AM75" s="1">
        <f t="shared" si="58"/>
        <v>701.2026818880596</v>
      </c>
      <c r="AN75" s="1">
        <f t="shared" si="37"/>
        <v>54913.546994762539</v>
      </c>
      <c r="AO75" s="1">
        <f t="shared" si="59"/>
        <v>20353.452552997547</v>
      </c>
      <c r="AP75" s="1">
        <f t="shared" si="60"/>
        <v>40253.740205694856</v>
      </c>
      <c r="AQ75" s="1">
        <f t="shared" si="61"/>
        <v>60607.192758692399</v>
      </c>
      <c r="AR75" s="1">
        <f t="shared" ref="AR75:AR89" si="69">AQ75-AN75</f>
        <v>5693.6457639298605</v>
      </c>
      <c r="AT75" s="1">
        <f t="shared" si="63"/>
        <v>854.7790111523467</v>
      </c>
      <c r="AU75" s="1">
        <f t="shared" si="64"/>
        <v>66940.627312866447</v>
      </c>
      <c r="AV75" s="1">
        <f t="shared" si="65"/>
        <v>-6333.4345541740477</v>
      </c>
    </row>
    <row r="76" spans="1:48" x14ac:dyDescent="0.25">
      <c r="A76" s="1">
        <v>33.390999999999998</v>
      </c>
      <c r="B76" s="3">
        <v>5.3739999999999997</v>
      </c>
      <c r="D76" s="3">
        <v>14.673</v>
      </c>
      <c r="E76" s="1">
        <v>30.843</v>
      </c>
      <c r="G76" s="3">
        <f t="shared" si="34"/>
        <v>-33.390999999999998</v>
      </c>
      <c r="H76" s="1">
        <f t="shared" si="35"/>
        <v>-30.843</v>
      </c>
      <c r="J76" s="3">
        <f t="shared" si="68"/>
        <v>19.157</v>
      </c>
      <c r="L76" s="1">
        <f t="shared" si="39"/>
        <v>50.001191835795275</v>
      </c>
      <c r="M76" s="1">
        <f t="shared" si="40"/>
        <v>221.24999999997652</v>
      </c>
      <c r="N76" s="1">
        <f t="shared" si="41"/>
        <v>14982.075749998412</v>
      </c>
      <c r="O76" s="1">
        <f t="shared" si="42"/>
        <v>-0.77897252090800406</v>
      </c>
      <c r="P76" s="1">
        <f t="shared" si="43"/>
        <v>59.828837514934278</v>
      </c>
      <c r="Q76" s="1">
        <f t="shared" si="44"/>
        <v>-33.604278628726838</v>
      </c>
      <c r="R76" s="1">
        <f t="shared" si="45"/>
        <v>56.091228394181449</v>
      </c>
      <c r="T76" s="1">
        <f t="shared" si="46"/>
        <v>-72.654899999999998</v>
      </c>
      <c r="U76" s="1">
        <f t="shared" si="47"/>
        <v>124.1557</v>
      </c>
      <c r="X76" s="1">
        <f t="shared" si="36"/>
        <v>153.38446299576759</v>
      </c>
      <c r="Y76" s="1">
        <f t="shared" si="67"/>
        <v>313.61342999999999</v>
      </c>
      <c r="Z76" s="1">
        <f t="shared" si="48"/>
        <v>123.08796000000001</v>
      </c>
      <c r="AA76" s="1">
        <f t="shared" si="49"/>
        <v>292.81228399999998</v>
      </c>
      <c r="AB76" s="1">
        <f t="shared" si="50"/>
        <v>84.976777999999996</v>
      </c>
      <c r="AC76" s="1">
        <f t="shared" si="51"/>
        <v>77.786959780183153</v>
      </c>
      <c r="AD76" s="1">
        <f t="shared" si="52"/>
        <v>347.21770862872683</v>
      </c>
      <c r="AE76" s="1">
        <f t="shared" ref="AE76:AE89" si="70">AA76-Q76</f>
        <v>326.41656262872681</v>
      </c>
      <c r="AF76" s="1">
        <f t="shared" si="54"/>
        <v>-6.7411235772189784E-2</v>
      </c>
      <c r="AG76" s="1">
        <f t="shared" si="55"/>
        <v>-80.867280539070592</v>
      </c>
      <c r="AH76" s="1">
        <f t="shared" si="56"/>
        <v>117.87326269434573</v>
      </c>
      <c r="AI76" s="1">
        <f t="shared" si="66"/>
        <v>61.782034300164277</v>
      </c>
      <c r="AJ76" s="1">
        <f t="shared" si="57"/>
        <v>1</v>
      </c>
      <c r="AM76" s="1">
        <f t="shared" si="58"/>
        <v>708.5344847495918</v>
      </c>
      <c r="AN76" s="1">
        <f t="shared" si="37"/>
        <v>55114.743468089291</v>
      </c>
      <c r="AO76" s="1">
        <f t="shared" si="59"/>
        <v>20437.234329886862</v>
      </c>
      <c r="AP76" s="1">
        <f t="shared" si="60"/>
        <v>40347.045640286415</v>
      </c>
      <c r="AQ76" s="1">
        <f t="shared" si="61"/>
        <v>60784.279970173273</v>
      </c>
      <c r="AR76" s="1">
        <f t="shared" si="69"/>
        <v>5669.5365020839818</v>
      </c>
      <c r="AT76" s="1">
        <f t="shared" si="63"/>
        <v>864.43673135358699</v>
      </c>
      <c r="AU76" s="1">
        <f t="shared" si="64"/>
        <v>67241.905254314464</v>
      </c>
      <c r="AV76" s="1">
        <f t="shared" si="65"/>
        <v>-6457.6252841411915</v>
      </c>
    </row>
    <row r="77" spans="1:48" x14ac:dyDescent="0.25">
      <c r="A77" s="1">
        <v>34.276000000000003</v>
      </c>
      <c r="B77" s="3">
        <v>5.3780000000000001</v>
      </c>
      <c r="D77" s="3">
        <v>14.021000000000001</v>
      </c>
      <c r="E77" s="1">
        <v>31.68</v>
      </c>
      <c r="G77" s="3">
        <f t="shared" si="34"/>
        <v>-34.276000000000003</v>
      </c>
      <c r="H77" s="1">
        <f t="shared" si="35"/>
        <v>-31.68</v>
      </c>
      <c r="J77" s="3">
        <f t="shared" si="68"/>
        <v>18.32</v>
      </c>
      <c r="L77" s="1">
        <f t="shared" si="39"/>
        <v>50.000955720865974</v>
      </c>
      <c r="M77" s="1">
        <f t="shared" si="40"/>
        <v>59.466666666667663</v>
      </c>
      <c r="N77" s="1">
        <f t="shared" si="41"/>
        <v>4140.3742000000693</v>
      </c>
      <c r="O77" s="1">
        <f t="shared" si="42"/>
        <v>-0.81084337349397761</v>
      </c>
      <c r="P77" s="1">
        <f t="shared" si="43"/>
        <v>58.001972289156676</v>
      </c>
      <c r="Q77" s="1">
        <f t="shared" si="44"/>
        <v>-33.863145848185447</v>
      </c>
      <c r="R77" s="1">
        <f t="shared" si="45"/>
        <v>56.458693561239599</v>
      </c>
      <c r="T77" s="1">
        <f t="shared" si="46"/>
        <v>-71.460700000000003</v>
      </c>
      <c r="U77" s="1">
        <f t="shared" si="47"/>
        <v>124.8263</v>
      </c>
      <c r="X77" s="1">
        <f t="shared" si="36"/>
        <v>154.740526198472</v>
      </c>
      <c r="Y77" s="1">
        <f t="shared" si="67"/>
        <v>314.72834000000006</v>
      </c>
      <c r="Z77" s="1">
        <f t="shared" si="48"/>
        <v>117.01739000000001</v>
      </c>
      <c r="AA77" s="1">
        <f t="shared" si="49"/>
        <v>293.26532600000002</v>
      </c>
      <c r="AB77" s="1">
        <f t="shared" si="50"/>
        <v>79.275223999999994</v>
      </c>
      <c r="AC77" s="1">
        <f t="shared" si="51"/>
        <v>77.159349766836755</v>
      </c>
      <c r="AD77" s="1">
        <f t="shared" si="52"/>
        <v>348.59148584818553</v>
      </c>
      <c r="AE77" s="1">
        <f t="shared" si="70"/>
        <v>327.12847184818548</v>
      </c>
      <c r="AF77" s="1">
        <f t="shared" si="54"/>
        <v>-7.4847238368237909E-2</v>
      </c>
      <c r="AG77" s="1">
        <f t="shared" si="55"/>
        <v>-80.668354870993767</v>
      </c>
      <c r="AH77" s="1">
        <f t="shared" si="56"/>
        <v>117.80066666915548</v>
      </c>
      <c r="AI77" s="1">
        <f t="shared" si="66"/>
        <v>61.341973107915877</v>
      </c>
      <c r="AJ77" s="1">
        <f t="shared" si="57"/>
        <v>1</v>
      </c>
      <c r="AM77" s="1">
        <f t="shared" si="58"/>
        <v>715.81328959642792</v>
      </c>
      <c r="AN77" s="1">
        <f t="shared" si="37"/>
        <v>55231.687979720788</v>
      </c>
      <c r="AO77" s="1">
        <f t="shared" si="59"/>
        <v>20518.0948570242</v>
      </c>
      <c r="AP77" s="1">
        <f t="shared" si="60"/>
        <v>40435.041891266825</v>
      </c>
      <c r="AQ77" s="1">
        <f t="shared" si="61"/>
        <v>60953.136748291028</v>
      </c>
      <c r="AR77" s="1">
        <f t="shared" si="69"/>
        <v>5721.4487685702406</v>
      </c>
      <c r="AT77" s="1">
        <f t="shared" si="63"/>
        <v>874.02464062198828</v>
      </c>
      <c r="AU77" s="1">
        <f t="shared" si="64"/>
        <v>67439.172950585795</v>
      </c>
      <c r="AV77" s="1">
        <f t="shared" si="65"/>
        <v>-6486.0362022947666</v>
      </c>
    </row>
    <row r="78" spans="1:48" x14ac:dyDescent="0.25">
      <c r="A78" s="1">
        <v>35.167999999999999</v>
      </c>
      <c r="B78" s="3">
        <v>5.3929999999999998</v>
      </c>
      <c r="D78" s="3">
        <v>13.348000000000001</v>
      </c>
      <c r="E78" s="1">
        <v>32.51</v>
      </c>
      <c r="G78" s="3">
        <f t="shared" si="34"/>
        <v>-35.167999999999999</v>
      </c>
      <c r="H78" s="1">
        <f t="shared" si="35"/>
        <v>-32.51</v>
      </c>
      <c r="J78" s="3">
        <f t="shared" si="68"/>
        <v>17.490000000000002</v>
      </c>
      <c r="L78" s="1">
        <f t="shared" si="39"/>
        <v>50.001396630494234</v>
      </c>
      <c r="M78" s="1">
        <f t="shared" si="40"/>
        <v>32.035714285713695</v>
      </c>
      <c r="N78" s="1">
        <f t="shared" si="41"/>
        <v>2292.8140357142433</v>
      </c>
      <c r="O78" s="1">
        <f t="shared" si="42"/>
        <v>-0.84531059683312615</v>
      </c>
      <c r="P78" s="1">
        <f t="shared" si="43"/>
        <v>56.138766138854947</v>
      </c>
      <c r="Q78" s="1">
        <f t="shared" si="44"/>
        <v>-34.011641631684832</v>
      </c>
      <c r="R78" s="1">
        <f t="shared" si="45"/>
        <v>56.819784156381374</v>
      </c>
      <c r="T78" s="1">
        <f t="shared" si="46"/>
        <v>-70.262100000000004</v>
      </c>
      <c r="U78" s="1">
        <f t="shared" si="47"/>
        <v>125.47329999999999</v>
      </c>
      <c r="X78" s="1">
        <f t="shared" si="36"/>
        <v>156.08603575368295</v>
      </c>
      <c r="Y78" s="1">
        <f t="shared" si="67"/>
        <v>315.73516999999998</v>
      </c>
      <c r="Z78" s="1">
        <f t="shared" si="48"/>
        <v>110.92364000000001</v>
      </c>
      <c r="AA78" s="1">
        <f t="shared" si="49"/>
        <v>293.616356</v>
      </c>
      <c r="AB78" s="1">
        <f t="shared" si="50"/>
        <v>73.561582000000001</v>
      </c>
      <c r="AC78" s="1">
        <f t="shared" si="51"/>
        <v>76.586902568771578</v>
      </c>
      <c r="AD78" s="1">
        <f t="shared" si="52"/>
        <v>349.74681163168481</v>
      </c>
      <c r="AE78" s="1">
        <f t="shared" si="70"/>
        <v>327.62799763168482</v>
      </c>
      <c r="AF78" s="1">
        <f t="shared" si="54"/>
        <v>-8.1505837002236584E-2</v>
      </c>
      <c r="AG78" s="1">
        <f t="shared" si="55"/>
        <v>-80.386583910160127</v>
      </c>
      <c r="AH78" s="1">
        <f t="shared" si="56"/>
        <v>117.76991437565651</v>
      </c>
      <c r="AI78" s="1">
        <f t="shared" si="66"/>
        <v>60.950130219275138</v>
      </c>
      <c r="AJ78" s="1">
        <f t="shared" si="57"/>
        <v>1</v>
      </c>
      <c r="AM78" s="1">
        <f t="shared" si="58"/>
        <v>723.0354466849783</v>
      </c>
      <c r="AN78" s="1">
        <f t="shared" si="37"/>
        <v>55375.045309030669</v>
      </c>
      <c r="AO78" s="1">
        <f t="shared" si="59"/>
        <v>20586.097332640966</v>
      </c>
      <c r="AP78" s="1">
        <f t="shared" si="60"/>
        <v>40496.786275262042</v>
      </c>
      <c r="AQ78" s="1">
        <f t="shared" si="61"/>
        <v>61082.883607903008</v>
      </c>
      <c r="AR78" s="1">
        <f t="shared" si="69"/>
        <v>5707.8382988723388</v>
      </c>
      <c r="AT78" s="1">
        <f t="shared" si="63"/>
        <v>883.53793138115179</v>
      </c>
      <c r="AU78" s="1">
        <f t="shared" si="64"/>
        <v>67667.433466502262</v>
      </c>
      <c r="AV78" s="1">
        <f t="shared" si="65"/>
        <v>-6584.5498585992536</v>
      </c>
    </row>
    <row r="79" spans="1:48" x14ac:dyDescent="0.25">
      <c r="A79" s="1">
        <v>36.064999999999998</v>
      </c>
      <c r="B79" s="3">
        <v>5.4210000000000003</v>
      </c>
      <c r="D79" s="3">
        <v>12.654</v>
      </c>
      <c r="E79" s="1">
        <v>33.331000000000003</v>
      </c>
      <c r="G79" s="3">
        <f t="shared" si="34"/>
        <v>-36.064999999999998</v>
      </c>
      <c r="H79" s="1">
        <f t="shared" si="35"/>
        <v>-33.331000000000003</v>
      </c>
      <c r="J79" s="3">
        <f t="shared" si="68"/>
        <v>16.668999999999997</v>
      </c>
      <c r="L79" s="1">
        <f t="shared" si="39"/>
        <v>50.000584646581878</v>
      </c>
      <c r="M79" s="1">
        <f t="shared" si="40"/>
        <v>22.575000000000124</v>
      </c>
      <c r="N79" s="1">
        <f t="shared" si="41"/>
        <v>1659.6019750000091</v>
      </c>
      <c r="O79" s="1">
        <f t="shared" si="42"/>
        <v>-0.8793103448275893</v>
      </c>
      <c r="P79" s="1">
        <f t="shared" si="43"/>
        <v>54.151758620689733</v>
      </c>
      <c r="Q79" s="1">
        <f t="shared" si="44"/>
        <v>-34.225056989010191</v>
      </c>
      <c r="R79" s="1">
        <f t="shared" si="45"/>
        <v>57.170325973095309</v>
      </c>
      <c r="T79" s="1">
        <f t="shared" si="46"/>
        <v>-69.056899999999985</v>
      </c>
      <c r="U79" s="1">
        <f t="shared" si="47"/>
        <v>126.0937</v>
      </c>
      <c r="X79" s="1">
        <f t="shared" si="36"/>
        <v>157.42101158771658</v>
      </c>
      <c r="Y79" s="1">
        <f t="shared" si="67"/>
        <v>316.62127999999996</v>
      </c>
      <c r="Z79" s="1">
        <f t="shared" si="48"/>
        <v>104.80800999999997</v>
      </c>
      <c r="AA79" s="1">
        <f t="shared" si="49"/>
        <v>293.85395399999993</v>
      </c>
      <c r="AB79" s="1">
        <f t="shared" si="50"/>
        <v>67.838387999999981</v>
      </c>
      <c r="AC79" s="1">
        <f t="shared" si="51"/>
        <v>75.963590982930512</v>
      </c>
      <c r="AD79" s="1">
        <f t="shared" si="52"/>
        <v>350.84633698901013</v>
      </c>
      <c r="AE79" s="1">
        <f t="shared" si="70"/>
        <v>328.0790109890101</v>
      </c>
      <c r="AF79" s="1">
        <f t="shared" si="54"/>
        <v>-8.8300906155795639E-2</v>
      </c>
      <c r="AG79" s="1">
        <f t="shared" si="55"/>
        <v>-80.13187338286896</v>
      </c>
      <c r="AH79" s="1">
        <f t="shared" si="56"/>
        <v>117.69330808404638</v>
      </c>
      <c r="AI79" s="1">
        <f t="shared" si="66"/>
        <v>60.52298211095107</v>
      </c>
      <c r="AJ79" s="1">
        <f t="shared" si="57"/>
        <v>1</v>
      </c>
      <c r="AM79" s="1">
        <f t="shared" si="58"/>
        <v>730.2010629717372</v>
      </c>
      <c r="AN79" s="1">
        <f t="shared" si="37"/>
        <v>55468.694882886128</v>
      </c>
      <c r="AO79" s="1">
        <f t="shared" si="59"/>
        <v>20650.815395173136</v>
      </c>
      <c r="AP79" s="1">
        <f t="shared" si="60"/>
        <v>40552.534232307589</v>
      </c>
      <c r="AQ79" s="1">
        <f t="shared" si="61"/>
        <v>61203.349627480726</v>
      </c>
      <c r="AR79" s="1">
        <f t="shared" si="69"/>
        <v>5734.654744594598</v>
      </c>
      <c r="AT79" s="1">
        <f t="shared" si="63"/>
        <v>892.97674451810315</v>
      </c>
      <c r="AU79" s="1">
        <f t="shared" si="64"/>
        <v>67833.720177842028</v>
      </c>
      <c r="AV79" s="1">
        <f t="shared" si="65"/>
        <v>-6630.3705503613019</v>
      </c>
    </row>
    <row r="80" spans="1:48" x14ac:dyDescent="0.25">
      <c r="A80" s="1">
        <v>36.968000000000004</v>
      </c>
      <c r="B80" s="3">
        <v>5.4610000000000003</v>
      </c>
      <c r="D80" s="3">
        <v>11.94</v>
      </c>
      <c r="E80" s="1">
        <v>34.143000000000001</v>
      </c>
      <c r="G80" s="3">
        <f t="shared" si="34"/>
        <v>-36.968000000000004</v>
      </c>
      <c r="H80" s="1">
        <f t="shared" si="35"/>
        <v>-34.143000000000001</v>
      </c>
      <c r="J80" s="3">
        <f t="shared" si="68"/>
        <v>15.856999999999999</v>
      </c>
      <c r="L80" s="1">
        <f t="shared" si="39"/>
        <v>50.000692795200344</v>
      </c>
      <c r="M80" s="1">
        <f t="shared" si="40"/>
        <v>17.500000000000068</v>
      </c>
      <c r="N80" s="1">
        <f t="shared" si="41"/>
        <v>1320.779000000005</v>
      </c>
      <c r="O80" s="1">
        <f t="shared" si="42"/>
        <v>-0.91531755915317803</v>
      </c>
      <c r="P80" s="1">
        <f t="shared" si="43"/>
        <v>52.096024906600306</v>
      </c>
      <c r="Q80" s="1">
        <f t="shared" si="44"/>
        <v>-34.44640503803889</v>
      </c>
      <c r="R80" s="1">
        <f t="shared" si="45"/>
        <v>57.577411834319655</v>
      </c>
      <c r="T80" s="1">
        <f t="shared" si="46"/>
        <v>-67.848799999999997</v>
      </c>
      <c r="U80" s="1">
        <f t="shared" si="47"/>
        <v>126.69140000000002</v>
      </c>
      <c r="X80" s="1">
        <f t="shared" si="36"/>
        <v>158.7449582172612</v>
      </c>
      <c r="Y80" s="1">
        <f t="shared" si="67"/>
        <v>317.39996000000002</v>
      </c>
      <c r="Z80" s="1">
        <f t="shared" si="48"/>
        <v>98.677520000000001</v>
      </c>
      <c r="AA80" s="1">
        <f t="shared" si="49"/>
        <v>293.99080800000002</v>
      </c>
      <c r="AB80" s="1">
        <f t="shared" si="50"/>
        <v>62.110816</v>
      </c>
      <c r="AC80" s="1">
        <f t="shared" si="51"/>
        <v>75.275746867581702</v>
      </c>
      <c r="AD80" s="1">
        <f t="shared" si="52"/>
        <v>351.84636503803893</v>
      </c>
      <c r="AE80" s="1">
        <f t="shared" si="70"/>
        <v>328.43721303803892</v>
      </c>
      <c r="AF80" s="1">
        <f t="shared" si="54"/>
        <v>-9.4706234579371301E-2</v>
      </c>
      <c r="AG80" s="1">
        <f t="shared" si="55"/>
        <v>-79.84156413226728</v>
      </c>
      <c r="AH80" s="1">
        <f t="shared" si="56"/>
        <v>117.62503957498839</v>
      </c>
      <c r="AI80" s="1">
        <f t="shared" si="66"/>
        <v>60.047627740668737</v>
      </c>
      <c r="AJ80" s="1">
        <f t="shared" si="57"/>
        <v>1</v>
      </c>
      <c r="AM80" s="1">
        <f t="shared" si="58"/>
        <v>737.30747890048087</v>
      </c>
      <c r="AN80" s="1">
        <f t="shared" si="37"/>
        <v>55501.371145287434</v>
      </c>
      <c r="AO80" s="1">
        <f t="shared" si="59"/>
        <v>20709.677046138971</v>
      </c>
      <c r="AP80" s="1">
        <f t="shared" si="60"/>
        <v>40596.810154779843</v>
      </c>
      <c r="AQ80" s="1">
        <f t="shared" si="61"/>
        <v>61306.487200918811</v>
      </c>
      <c r="AR80" s="1">
        <f t="shared" si="69"/>
        <v>5805.1160556313771</v>
      </c>
      <c r="AT80" s="1">
        <f t="shared" si="63"/>
        <v>902.33757676763548</v>
      </c>
      <c r="AU80" s="1">
        <f t="shared" si="64"/>
        <v>67924.135017867608</v>
      </c>
      <c r="AV80" s="1">
        <f t="shared" si="65"/>
        <v>-6617.6478169487964</v>
      </c>
    </row>
    <row r="81" spans="1:48" x14ac:dyDescent="0.25">
      <c r="A81" s="1">
        <v>37.878</v>
      </c>
      <c r="B81" s="3">
        <v>5.5129999999999999</v>
      </c>
      <c r="D81" s="3">
        <v>11.205</v>
      </c>
      <c r="E81" s="1">
        <v>34.945999999999998</v>
      </c>
      <c r="G81" s="3">
        <f t="shared" si="34"/>
        <v>-37.878</v>
      </c>
      <c r="H81" s="1">
        <f t="shared" si="35"/>
        <v>-34.945999999999998</v>
      </c>
      <c r="J81" s="3">
        <f t="shared" si="68"/>
        <v>15.054000000000002</v>
      </c>
      <c r="L81" s="1">
        <f t="shared" si="39"/>
        <v>50.001715670564742</v>
      </c>
      <c r="M81" s="1">
        <f t="shared" si="40"/>
        <v>14.076923076922979</v>
      </c>
      <c r="N81" s="1">
        <f t="shared" si="41"/>
        <v>1090.3827692307616</v>
      </c>
      <c r="O81" s="1">
        <f t="shared" si="42"/>
        <v>-0.95460277427490592</v>
      </c>
      <c r="P81" s="1">
        <f t="shared" si="43"/>
        <v>49.985013871374541</v>
      </c>
      <c r="Q81" s="1">
        <f t="shared" si="44"/>
        <v>-34.607190436241581</v>
      </c>
      <c r="R81" s="1">
        <f t="shared" si="45"/>
        <v>58.028626935983482</v>
      </c>
      <c r="T81" s="1">
        <f t="shared" si="46"/>
        <v>-66.638800000000003</v>
      </c>
      <c r="U81" s="1">
        <f t="shared" si="47"/>
        <v>127.26639999999999</v>
      </c>
      <c r="X81" s="1">
        <f t="shared" si="36"/>
        <v>160.05716197159063</v>
      </c>
      <c r="Y81" s="1">
        <f t="shared" si="67"/>
        <v>318.07020999999997</v>
      </c>
      <c r="Z81" s="1">
        <f t="shared" si="48"/>
        <v>92.532170000000008</v>
      </c>
      <c r="AA81" s="1">
        <f t="shared" si="49"/>
        <v>294.02591799999999</v>
      </c>
      <c r="AB81" s="1">
        <f t="shared" si="50"/>
        <v>56.378866000000016</v>
      </c>
      <c r="AC81" s="1">
        <f t="shared" si="51"/>
        <v>74.575163335966948</v>
      </c>
      <c r="AD81" s="1">
        <f>Y81-Q81</f>
        <v>352.67740043624156</v>
      </c>
      <c r="AE81" s="1">
        <f t="shared" si="70"/>
        <v>328.63310843624157</v>
      </c>
      <c r="AF81" s="1">
        <f t="shared" si="54"/>
        <v>-0.10043920773676893</v>
      </c>
      <c r="AG81" s="1">
        <f t="shared" si="55"/>
        <v>-79.479068844117819</v>
      </c>
      <c r="AH81" s="1">
        <f t="shared" si="56"/>
        <v>117.59346148401963</v>
      </c>
      <c r="AI81" s="1">
        <f t="shared" si="66"/>
        <v>59.564834548036146</v>
      </c>
      <c r="AJ81" s="1">
        <f t="shared" si="57"/>
        <v>1</v>
      </c>
      <c r="AM81" s="1">
        <f t="shared" si="58"/>
        <v>744.35086377221944</v>
      </c>
      <c r="AN81" s="1">
        <f t="shared" si="37"/>
        <v>55510.087245081348</v>
      </c>
      <c r="AO81" s="1">
        <f t="shared" si="59"/>
        <v>20758.591789677179</v>
      </c>
      <c r="AP81" s="1">
        <f t="shared" si="60"/>
        <v>40621.024001370082</v>
      </c>
      <c r="AQ81" s="1">
        <f t="shared" si="61"/>
        <v>61379.615791047261</v>
      </c>
      <c r="AR81" s="1">
        <f t="shared" si="69"/>
        <v>5869.5285459659135</v>
      </c>
      <c r="AT81" s="1">
        <f t="shared" si="63"/>
        <v>911.61538219224633</v>
      </c>
      <c r="AU81" s="1">
        <f t="shared" si="64"/>
        <v>67983.866026566699</v>
      </c>
      <c r="AV81" s="1">
        <f t="shared" si="65"/>
        <v>-6604.2502355194374</v>
      </c>
    </row>
    <row r="82" spans="1:48" x14ac:dyDescent="0.25">
      <c r="A82" s="1">
        <v>38.792999999999999</v>
      </c>
      <c r="B82" s="3">
        <v>5.5780000000000003</v>
      </c>
      <c r="D82" s="3">
        <v>10.448</v>
      </c>
      <c r="E82" s="1">
        <v>35.738999999999997</v>
      </c>
      <c r="G82" s="3">
        <f t="shared" si="34"/>
        <v>-38.792999999999999</v>
      </c>
      <c r="H82" s="1">
        <f t="shared" si="35"/>
        <v>-35.738999999999997</v>
      </c>
      <c r="J82" s="3">
        <f t="shared" si="68"/>
        <v>14.261000000000003</v>
      </c>
      <c r="L82" s="1">
        <f t="shared" si="39"/>
        <v>50.000705695019946</v>
      </c>
      <c r="M82" s="1">
        <f t="shared" si="40"/>
        <v>11.80769230769239</v>
      </c>
      <c r="N82" s="1">
        <f t="shared" si="41"/>
        <v>938.22050000000661</v>
      </c>
      <c r="O82" s="1">
        <f t="shared" si="42"/>
        <v>-0.99360613810741361</v>
      </c>
      <c r="P82" s="1">
        <f t="shared" si="43"/>
        <v>47.730361892583062</v>
      </c>
      <c r="Q82" s="1">
        <f t="shared" si="44"/>
        <v>-34.781242773056341</v>
      </c>
      <c r="R82" s="1">
        <f t="shared" si="45"/>
        <v>58.424037256604436</v>
      </c>
      <c r="T82" s="1">
        <f t="shared" si="46"/>
        <v>-65.424600000000012</v>
      </c>
      <c r="U82" s="1">
        <f t="shared" si="47"/>
        <v>127.81219999999999</v>
      </c>
      <c r="X82" s="1">
        <f t="shared" si="36"/>
        <v>161.35564729503577</v>
      </c>
      <c r="Y82" s="1">
        <f t="shared" si="67"/>
        <v>318.61207000000002</v>
      </c>
      <c r="Z82" s="1">
        <f t="shared" si="48"/>
        <v>86.371910000000028</v>
      </c>
      <c r="AA82" s="1">
        <f t="shared" si="49"/>
        <v>293.94115399999998</v>
      </c>
      <c r="AB82" s="1">
        <f t="shared" si="50"/>
        <v>50.644342000000023</v>
      </c>
      <c r="AC82" s="1">
        <f t="shared" si="51"/>
        <v>73.891393705785802</v>
      </c>
      <c r="AD82" s="1">
        <f t="shared" ref="AD82:AD89" si="71">Y82-Q82</f>
        <v>353.39331277305638</v>
      </c>
      <c r="AE82" s="1">
        <f t="shared" si="70"/>
        <v>328.72239677305635</v>
      </c>
      <c r="AF82" s="1">
        <f t="shared" si="54"/>
        <v>-0.10622765445316866</v>
      </c>
      <c r="AG82" s="1">
        <f t="shared" si="55"/>
        <v>-79.133852436515468</v>
      </c>
      <c r="AH82" s="1">
        <f t="shared" si="56"/>
        <v>117.52381796537081</v>
      </c>
      <c r="AI82" s="1">
        <f t="shared" si="66"/>
        <v>59.099780708766374</v>
      </c>
      <c r="AJ82" s="1">
        <f t="shared" si="57"/>
        <v>1</v>
      </c>
      <c r="AM82" s="1">
        <f t="shared" si="58"/>
        <v>751.32061359434363</v>
      </c>
      <c r="AN82" s="1">
        <f t="shared" si="37"/>
        <v>55516.127258372209</v>
      </c>
      <c r="AO82" s="1">
        <f t="shared" si="59"/>
        <v>20800.7303898221</v>
      </c>
      <c r="AP82" s="1">
        <f t="shared" si="60"/>
        <v>40632.060575530413</v>
      </c>
      <c r="AQ82" s="1">
        <f t="shared" si="61"/>
        <v>61432.790965352513</v>
      </c>
      <c r="AR82" s="1">
        <f t="shared" si="69"/>
        <v>5916.6637069803037</v>
      </c>
      <c r="AT82" s="1">
        <f t="shared" si="63"/>
        <v>920.79619282313274</v>
      </c>
      <c r="AU82" s="1">
        <f t="shared" si="64"/>
        <v>68038.914006682768</v>
      </c>
      <c r="AV82" s="1">
        <f t="shared" si="65"/>
        <v>-6606.1230413302546</v>
      </c>
    </row>
    <row r="83" spans="1:48" x14ac:dyDescent="0.25">
      <c r="A83" s="1">
        <v>39.713999999999999</v>
      </c>
      <c r="B83" s="3">
        <v>5.6559999999999997</v>
      </c>
      <c r="D83" s="3">
        <v>9.6709999999999994</v>
      </c>
      <c r="E83" s="1">
        <v>36.521000000000001</v>
      </c>
      <c r="G83" s="3">
        <f t="shared" si="34"/>
        <v>-39.713999999999999</v>
      </c>
      <c r="H83" s="1">
        <f t="shared" si="35"/>
        <v>-36.521000000000001</v>
      </c>
      <c r="J83" s="3">
        <f t="shared" si="68"/>
        <v>13.478999999999999</v>
      </c>
      <c r="L83" s="1">
        <f t="shared" si="39"/>
        <v>50.000775533985468</v>
      </c>
      <c r="M83" s="1">
        <f t="shared" si="40"/>
        <v>10.08695652173912</v>
      </c>
      <c r="N83" s="1">
        <f t="shared" si="41"/>
        <v>821.95147826086861</v>
      </c>
      <c r="O83" s="1">
        <f t="shared" si="42"/>
        <v>-1.0349740932642502</v>
      </c>
      <c r="P83" s="1">
        <f t="shared" si="43"/>
        <v>45.377524611398982</v>
      </c>
      <c r="Q83" s="1">
        <f t="shared" si="44"/>
        <v>-34.911832330705217</v>
      </c>
      <c r="R83" s="1">
        <f t="shared" si="45"/>
        <v>58.821604316364656</v>
      </c>
      <c r="T83" s="1">
        <f t="shared" si="46"/>
        <v>-64.209999999999994</v>
      </c>
      <c r="U83" s="1">
        <f t="shared" si="47"/>
        <v>128.33619999999999</v>
      </c>
      <c r="X83" s="1">
        <f>((T83-$V$2)^2+(U83-$W$2)^2)^0.5</f>
        <v>162.6419294844967</v>
      </c>
      <c r="Y83" s="1">
        <f t="shared" si="67"/>
        <v>319.04615000000001</v>
      </c>
      <c r="Z83" s="1">
        <f t="shared" si="48"/>
        <v>80.205109999999991</v>
      </c>
      <c r="AA83" s="1">
        <f t="shared" si="49"/>
        <v>293.75591399999996</v>
      </c>
      <c r="AB83" s="1">
        <f t="shared" si="50"/>
        <v>44.913149999999995</v>
      </c>
      <c r="AC83" s="1">
        <f t="shared" si="51"/>
        <v>73.219806553273244</v>
      </c>
      <c r="AD83" s="1">
        <f t="shared" si="71"/>
        <v>353.95798233070525</v>
      </c>
      <c r="AE83" s="1">
        <f t="shared" si="70"/>
        <v>328.6677463307052</v>
      </c>
      <c r="AF83" s="1">
        <f t="shared" si="54"/>
        <v>-0.11161161858626444</v>
      </c>
      <c r="AG83" s="1">
        <f t="shared" si="55"/>
        <v>-78.749645553232654</v>
      </c>
      <c r="AH83" s="1">
        <f t="shared" si="56"/>
        <v>117.46788470622019</v>
      </c>
      <c r="AI83" s="1">
        <f t="shared" si="66"/>
        <v>58.646280389855534</v>
      </c>
      <c r="AJ83" s="1">
        <f t="shared" si="57"/>
        <v>1</v>
      </c>
      <c r="AM83" s="1">
        <f t="shared" si="58"/>
        <v>758.22486187449408</v>
      </c>
      <c r="AN83" s="1">
        <f t="shared" si="37"/>
        <v>55517.077710332786</v>
      </c>
      <c r="AO83" s="1">
        <f t="shared" si="59"/>
        <v>20833.966839985311</v>
      </c>
      <c r="AP83" s="1">
        <f t="shared" si="60"/>
        <v>40625.305452953151</v>
      </c>
      <c r="AQ83" s="1">
        <f t="shared" si="61"/>
        <v>61459.272292938462</v>
      </c>
      <c r="AR83" s="1">
        <f t="shared" si="69"/>
        <v>5942.1945826056763</v>
      </c>
      <c r="AT83" s="1">
        <f t="shared" si="63"/>
        <v>929.89072241549718</v>
      </c>
      <c r="AU83" s="1">
        <f t="shared" si="64"/>
        <v>68086.418810946212</v>
      </c>
      <c r="AV83" s="1">
        <f t="shared" si="65"/>
        <v>-6627.1465180077503</v>
      </c>
    </row>
    <row r="84" spans="1:48" x14ac:dyDescent="0.25">
      <c r="A84" s="1">
        <v>40.642000000000003</v>
      </c>
      <c r="B84" s="3">
        <v>5.7480000000000002</v>
      </c>
      <c r="D84" s="3">
        <v>8.8719999999999999</v>
      </c>
      <c r="E84" s="1">
        <v>37.292999999999999</v>
      </c>
      <c r="G84" s="3">
        <f t="shared" si="34"/>
        <v>-40.642000000000003</v>
      </c>
      <c r="H84" s="1">
        <f t="shared" si="35"/>
        <v>-37.292999999999999</v>
      </c>
      <c r="J84" s="3">
        <f t="shared" si="68"/>
        <v>12.707000000000001</v>
      </c>
      <c r="L84" s="1">
        <f t="shared" si="39"/>
        <v>50.000638765919788</v>
      </c>
      <c r="M84" s="1">
        <f t="shared" si="40"/>
        <v>8.904761904761898</v>
      </c>
      <c r="N84" s="1">
        <f t="shared" si="41"/>
        <v>743.74161904761843</v>
      </c>
      <c r="O84" s="1">
        <f t="shared" si="42"/>
        <v>-1.0802631578947393</v>
      </c>
      <c r="P84" s="1">
        <f t="shared" si="43"/>
        <v>42.935293421052677</v>
      </c>
      <c r="Q84" s="1">
        <f t="shared" si="44"/>
        <v>-35.092867630725188</v>
      </c>
      <c r="R84" s="1">
        <f t="shared" si="45"/>
        <v>59.377178716875605</v>
      </c>
      <c r="T84" s="1">
        <f t="shared" si="46"/>
        <v>-62.990900000000003</v>
      </c>
      <c r="U84" s="1">
        <f t="shared" si="47"/>
        <v>128.83710000000002</v>
      </c>
      <c r="X84" s="1">
        <f t="shared" si="36"/>
        <v>163.91860822743706</v>
      </c>
      <c r="Y84" s="1">
        <f t="shared" si="67"/>
        <v>319.36483000000004</v>
      </c>
      <c r="Z84" s="1">
        <f t="shared" si="48"/>
        <v>74.017780000000002</v>
      </c>
      <c r="AA84" s="1">
        <f t="shared" si="49"/>
        <v>293.461952</v>
      </c>
      <c r="AB84" s="1">
        <f t="shared" si="50"/>
        <v>39.173138000000002</v>
      </c>
      <c r="AC84" s="1">
        <f t="shared" si="51"/>
        <v>72.376169904630956</v>
      </c>
      <c r="AD84" s="1">
        <f t="shared" si="71"/>
        <v>354.45769763072525</v>
      </c>
      <c r="AE84" s="1">
        <f t="shared" si="70"/>
        <v>328.55481963072521</v>
      </c>
      <c r="AF84" s="1">
        <f t="shared" si="54"/>
        <v>-0.11649902729391544</v>
      </c>
      <c r="AG84" s="1">
        <f t="shared" si="55"/>
        <v>-78.309252249752376</v>
      </c>
      <c r="AH84" s="1">
        <f t="shared" si="56"/>
        <v>117.43451305565073</v>
      </c>
      <c r="AI84" s="1">
        <f t="shared" si="66"/>
        <v>58.057334338775121</v>
      </c>
      <c r="AJ84" s="1">
        <f t="shared" si="57"/>
        <v>1</v>
      </c>
      <c r="AM84" s="1">
        <f t="shared" si="58"/>
        <v>765.07756269510094</v>
      </c>
      <c r="AN84" s="1">
        <f t="shared" si="37"/>
        <v>55373.383667841568</v>
      </c>
      <c r="AO84" s="1">
        <f t="shared" si="59"/>
        <v>20863.380082544489</v>
      </c>
      <c r="AP84" s="1">
        <f t="shared" si="60"/>
        <v>40611.34703527543</v>
      </c>
      <c r="AQ84" s="1">
        <f t="shared" si="61"/>
        <v>61474.727117819915</v>
      </c>
      <c r="AR84" s="1">
        <f t="shared" si="69"/>
        <v>6101.3434499783471</v>
      </c>
      <c r="AT84" s="1">
        <f t="shared" si="63"/>
        <v>938.91735179958289</v>
      </c>
      <c r="AU84" s="1">
        <f t="shared" si="64"/>
        <v>67955.241780252763</v>
      </c>
      <c r="AV84" s="1">
        <f t="shared" si="65"/>
        <v>-6480.5146624328481</v>
      </c>
    </row>
    <row r="85" spans="1:48" x14ac:dyDescent="0.25">
      <c r="A85" s="1">
        <v>41.576999999999998</v>
      </c>
      <c r="B85" s="3">
        <v>5.8529999999999998</v>
      </c>
      <c r="D85" s="3">
        <v>8.0510000000000002</v>
      </c>
      <c r="E85" s="1">
        <v>38.052999999999997</v>
      </c>
      <c r="G85" s="3">
        <f t="shared" si="34"/>
        <v>-41.576999999999998</v>
      </c>
      <c r="H85" s="1">
        <f t="shared" si="35"/>
        <v>-38.052999999999997</v>
      </c>
      <c r="J85" s="3">
        <f t="shared" si="68"/>
        <v>11.947000000000003</v>
      </c>
      <c r="L85" s="1">
        <f t="shared" si="39"/>
        <v>50.000752194342041</v>
      </c>
      <c r="M85" s="1">
        <f t="shared" si="40"/>
        <v>7.9745762711864394</v>
      </c>
      <c r="N85" s="1">
        <f t="shared" si="41"/>
        <v>682.44599152542355</v>
      </c>
      <c r="O85" s="1">
        <f t="shared" si="42"/>
        <v>-1.1256684491978546</v>
      </c>
      <c r="P85" s="1">
        <f t="shared" si="43"/>
        <v>40.323700534759269</v>
      </c>
      <c r="Q85" s="1">
        <f t="shared" si="44"/>
        <v>-35.280495784488537</v>
      </c>
      <c r="R85" s="1">
        <f t="shared" si="45"/>
        <v>59.875991244036292</v>
      </c>
      <c r="T85" s="1">
        <f t="shared" si="46"/>
        <v>-61.774800000000006</v>
      </c>
      <c r="U85" s="1">
        <f t="shared" si="47"/>
        <v>129.31360000000001</v>
      </c>
      <c r="X85" s="1">
        <f t="shared" si="36"/>
        <v>165.17899606184801</v>
      </c>
      <c r="Y85" s="1">
        <f t="shared" si="67"/>
        <v>319.56706000000003</v>
      </c>
      <c r="Z85" s="1">
        <f t="shared" si="48"/>
        <v>67.830880000000022</v>
      </c>
      <c r="AA85" s="1">
        <f t="shared" si="49"/>
        <v>293.06007199999999</v>
      </c>
      <c r="AB85" s="1">
        <f t="shared" si="50"/>
        <v>33.44343600000002</v>
      </c>
      <c r="AC85" s="1">
        <f t="shared" si="51"/>
        <v>71.562015985051019</v>
      </c>
      <c r="AD85" s="1">
        <f t="shared" si="71"/>
        <v>354.84755578448858</v>
      </c>
      <c r="AE85" s="1">
        <f t="shared" si="70"/>
        <v>328.34056778448854</v>
      </c>
      <c r="AF85" s="1">
        <f t="shared" si="54"/>
        <v>-0.12144460571876117</v>
      </c>
      <c r="AG85" s="1">
        <f t="shared" si="55"/>
        <v>-77.891130690829357</v>
      </c>
      <c r="AH85" s="1">
        <f t="shared" si="56"/>
        <v>117.36908582697926</v>
      </c>
      <c r="AI85" s="1">
        <f t="shared" si="66"/>
        <v>57.493094582942966</v>
      </c>
      <c r="AJ85" s="1">
        <f t="shared" si="57"/>
        <v>1</v>
      </c>
      <c r="AM85" s="1">
        <f t="shared" si="58"/>
        <v>771.84282043508495</v>
      </c>
      <c r="AN85" s="1">
        <f t="shared" si="37"/>
        <v>55234.628253922412</v>
      </c>
      <c r="AO85" s="1">
        <f t="shared" si="59"/>
        <v>20886.327133474999</v>
      </c>
      <c r="AP85" s="1">
        <f t="shared" si="60"/>
        <v>40584.8642215695</v>
      </c>
      <c r="AQ85" s="1">
        <f t="shared" si="61"/>
        <v>61471.191355044502</v>
      </c>
      <c r="AR85" s="1">
        <f t="shared" si="69"/>
        <v>6236.5631011220903</v>
      </c>
      <c r="AT85" s="1">
        <f t="shared" si="63"/>
        <v>947.82879794400208</v>
      </c>
      <c r="AU85" s="1">
        <f t="shared" si="64"/>
        <v>67828.539589560372</v>
      </c>
      <c r="AV85" s="1">
        <f t="shared" si="65"/>
        <v>-6357.34823451587</v>
      </c>
    </row>
    <row r="86" spans="1:48" x14ac:dyDescent="0.25">
      <c r="A86" s="1">
        <v>42.518000000000001</v>
      </c>
      <c r="B86" s="3">
        <v>5.9710000000000001</v>
      </c>
      <c r="D86" s="3">
        <v>7.2089999999999996</v>
      </c>
      <c r="E86" s="1">
        <v>38.801000000000002</v>
      </c>
      <c r="G86" s="3">
        <f t="shared" si="34"/>
        <v>-42.518000000000001</v>
      </c>
      <c r="H86" s="1">
        <f t="shared" si="35"/>
        <v>-38.801000000000002</v>
      </c>
      <c r="J86" s="3">
        <f t="shared" si="68"/>
        <v>11.198999999999998</v>
      </c>
      <c r="L86" s="1">
        <f t="shared" si="39"/>
        <v>50.001065118655227</v>
      </c>
      <c r="M86" s="1">
        <f t="shared" si="40"/>
        <v>7.0746268656716271</v>
      </c>
      <c r="N86" s="1">
        <f t="shared" si="41"/>
        <v>620.3807164179093</v>
      </c>
      <c r="O86" s="1">
        <f t="shared" si="42"/>
        <v>-1.1752717391304386</v>
      </c>
      <c r="P86" s="1">
        <f t="shared" si="43"/>
        <v>37.590457880434833</v>
      </c>
      <c r="Q86" s="1">
        <f t="shared" si="44"/>
        <v>-35.321055836870912</v>
      </c>
      <c r="R86" s="1">
        <f t="shared" si="45"/>
        <v>60.307067661540025</v>
      </c>
      <c r="T86" s="1">
        <f t="shared" si="46"/>
        <v>-60.560699999999997</v>
      </c>
      <c r="U86" s="1">
        <f t="shared" si="47"/>
        <v>129.76570000000001</v>
      </c>
      <c r="X86" s="1">
        <f t="shared" si="36"/>
        <v>166.4239924559557</v>
      </c>
      <c r="Y86" s="1">
        <f t="shared" si="67"/>
        <v>319.65384000000006</v>
      </c>
      <c r="Z86" s="1">
        <f t="shared" si="48"/>
        <v>61.644409999999986</v>
      </c>
      <c r="AA86" s="1">
        <f>G86+$S$18*(J86-B86)+$S$20*(G86-D86)</f>
        <v>292.55127400000003</v>
      </c>
      <c r="AB86" s="1">
        <f t="shared" si="50"/>
        <v>27.724043999999985</v>
      </c>
      <c r="AC86" s="1">
        <f t="shared" si="51"/>
        <v>70.877233245888789</v>
      </c>
      <c r="AD86" s="1">
        <f t="shared" si="71"/>
        <v>354.97489583687099</v>
      </c>
      <c r="AE86" s="1">
        <f t="shared" si="70"/>
        <v>327.87232983687096</v>
      </c>
      <c r="AF86" s="1">
        <f t="shared" si="54"/>
        <v>-0.12574792192236933</v>
      </c>
      <c r="AG86" s="1">
        <f t="shared" si="55"/>
        <v>-77.400773680298357</v>
      </c>
      <c r="AH86" s="1">
        <f t="shared" si="56"/>
        <v>117.34108855091496</v>
      </c>
      <c r="AI86" s="1">
        <f t="shared" si="66"/>
        <v>57.034020889374936</v>
      </c>
      <c r="AJ86" s="1">
        <f t="shared" si="57"/>
        <v>1</v>
      </c>
      <c r="AM86" s="1">
        <f t="shared" si="58"/>
        <v>778.52546308009744</v>
      </c>
      <c r="AN86" s="1">
        <f t="shared" si="37"/>
        <v>55179.730834591646</v>
      </c>
      <c r="AO86" s="1">
        <f t="shared" si="59"/>
        <v>20893.822368958226</v>
      </c>
      <c r="AP86" s="1">
        <f t="shared" si="60"/>
        <v>40526.987201816279</v>
      </c>
      <c r="AQ86" s="1">
        <f t="shared" si="61"/>
        <v>61420.809570774509</v>
      </c>
      <c r="AR86" s="1">
        <f t="shared" si="69"/>
        <v>6241.0787361828625</v>
      </c>
      <c r="AT86" s="1">
        <f t="shared" si="63"/>
        <v>956.63142044890105</v>
      </c>
      <c r="AU86" s="1">
        <f t="shared" si="64"/>
        <v>67803.388317502671</v>
      </c>
      <c r="AV86" s="1">
        <f t="shared" si="65"/>
        <v>-6382.5787467281625</v>
      </c>
    </row>
    <row r="87" spans="1:48" x14ac:dyDescent="0.25">
      <c r="A87" s="1">
        <v>43.466000000000001</v>
      </c>
      <c r="B87" s="3">
        <v>6.1050000000000004</v>
      </c>
      <c r="D87" s="3">
        <v>6.3440000000000003</v>
      </c>
      <c r="E87" s="1">
        <v>39.536999999999999</v>
      </c>
      <c r="G87" s="3">
        <f t="shared" si="34"/>
        <v>-43.466000000000001</v>
      </c>
      <c r="H87" s="1">
        <f t="shared" si="35"/>
        <v>-39.536999999999999</v>
      </c>
      <c r="J87" s="3">
        <f t="shared" si="68"/>
        <v>10.463000000000001</v>
      </c>
      <c r="L87" s="1">
        <f t="shared" si="39"/>
        <v>50.000282639201153</v>
      </c>
      <c r="M87" s="1">
        <f t="shared" si="40"/>
        <v>6.5034013605442187</v>
      </c>
      <c r="N87" s="1">
        <f t="shared" si="41"/>
        <v>583.92793877551037</v>
      </c>
      <c r="O87" s="1">
        <f t="shared" si="42"/>
        <v>-1.228531855955677</v>
      </c>
      <c r="P87" s="1">
        <f t="shared" si="43"/>
        <v>34.701904432132949</v>
      </c>
      <c r="Q87" s="1">
        <f t="shared" si="44"/>
        <v>-35.516734234805121</v>
      </c>
      <c r="R87" s="1">
        <f t="shared" si="45"/>
        <v>60.98439164303614</v>
      </c>
      <c r="T87" s="1">
        <f t="shared" si="46"/>
        <v>-59.342000000000006</v>
      </c>
      <c r="U87" s="1">
        <f t="shared" si="47"/>
        <v>130.1942</v>
      </c>
      <c r="X87" s="1">
        <f t="shared" si="36"/>
        <v>167.65949270363427</v>
      </c>
      <c r="Y87" s="1">
        <f t="shared" si="67"/>
        <v>319.61790000000002</v>
      </c>
      <c r="Z87" s="1">
        <f t="shared" si="48"/>
        <v>55.439060000000005</v>
      </c>
      <c r="AA87" s="1">
        <f t="shared" ref="AA87:AA90" si="72">G87+$S$18*(J87-B87)+$S$20*(G87-D87)</f>
        <v>291.92704400000002</v>
      </c>
      <c r="AB87" s="1">
        <f t="shared" si="50"/>
        <v>21.998100000000004</v>
      </c>
      <c r="AC87" s="1">
        <f t="shared" si="51"/>
        <v>69.886626046590052</v>
      </c>
      <c r="AD87" s="1">
        <f t="shared" si="71"/>
        <v>355.13463423480516</v>
      </c>
      <c r="AE87" s="1">
        <f t="shared" si="70"/>
        <v>327.44377823480517</v>
      </c>
      <c r="AF87" s="1">
        <f t="shared" si="54"/>
        <v>-0.12978724377973877</v>
      </c>
      <c r="AG87" s="1">
        <f t="shared" si="55"/>
        <v>-76.881188549906341</v>
      </c>
      <c r="AH87" s="1">
        <f t="shared" si="56"/>
        <v>117.31486669331264</v>
      </c>
      <c r="AI87" s="1">
        <f t="shared" si="66"/>
        <v>56.330475050276497</v>
      </c>
      <c r="AJ87" s="1">
        <f t="shared" si="57"/>
        <v>1</v>
      </c>
      <c r="AM87" s="1">
        <f t="shared" si="58"/>
        <v>785.15713420953705</v>
      </c>
      <c r="AN87" s="1">
        <f t="shared" si="37"/>
        <v>54871.983026314236</v>
      </c>
      <c r="AO87" s="1">
        <f t="shared" si="59"/>
        <v>20903.224571060633</v>
      </c>
      <c r="AP87" s="1">
        <f>$AL$5*AE87</f>
        <v>40474.015652491333</v>
      </c>
      <c r="AQ87" s="1">
        <f>AO87+AP87</f>
        <v>61377.240223551969</v>
      </c>
      <c r="AR87" s="1">
        <f t="shared" si="69"/>
        <v>6505.2571972377336</v>
      </c>
      <c r="AT87" s="1">
        <f t="shared" si="63"/>
        <v>965.3669014000875</v>
      </c>
      <c r="AU87" s="1">
        <f t="shared" si="64"/>
        <v>67466.235635903286</v>
      </c>
      <c r="AV87" s="1">
        <f t="shared" si="65"/>
        <v>-6088.9954123513162</v>
      </c>
    </row>
    <row r="88" spans="1:48" x14ac:dyDescent="0.25">
      <c r="A88" s="1">
        <v>44.421999999999997</v>
      </c>
      <c r="B88" s="3">
        <v>6.2519999999999998</v>
      </c>
      <c r="D88" s="3">
        <v>5.4569999999999999</v>
      </c>
      <c r="E88" s="1">
        <v>40.259</v>
      </c>
      <c r="G88" s="3">
        <f t="shared" si="34"/>
        <v>-44.421999999999997</v>
      </c>
      <c r="H88" s="1">
        <f t="shared" si="35"/>
        <v>-40.259</v>
      </c>
      <c r="J88" s="3">
        <f t="shared" si="68"/>
        <v>9.7409999999999997</v>
      </c>
      <c r="L88" s="1">
        <f t="shared" si="39"/>
        <v>50.000877612297963</v>
      </c>
      <c r="M88" s="1">
        <f t="shared" si="40"/>
        <v>5.9506172839506553</v>
      </c>
      <c r="N88" s="1">
        <f t="shared" si="41"/>
        <v>547.07903703704051</v>
      </c>
      <c r="O88" s="1">
        <f t="shared" si="42"/>
        <v>-1.2849083215796833</v>
      </c>
      <c r="P88" s="1">
        <f t="shared" si="43"/>
        <v>31.62593794076157</v>
      </c>
      <c r="Q88" s="1">
        <f t="shared" si="44"/>
        <v>-35.619602997624803</v>
      </c>
      <c r="R88" s="1">
        <f t="shared" si="45"/>
        <v>61.580893273393528</v>
      </c>
      <c r="T88" s="1">
        <f t="shared" si="46"/>
        <v>-58.13239999999999</v>
      </c>
      <c r="U88" s="1">
        <f t="shared" si="47"/>
        <v>130.60060000000001</v>
      </c>
      <c r="X88" s="1">
        <f t="shared" si="36"/>
        <v>168.87544876067687</v>
      </c>
      <c r="Y88" s="1">
        <f t="shared" si="67"/>
        <v>319.47113000000002</v>
      </c>
      <c r="Z88" s="1">
        <f t="shared" si="48"/>
        <v>49.249129999999994</v>
      </c>
      <c r="AA88" s="1">
        <f t="shared" si="72"/>
        <v>291.201142</v>
      </c>
      <c r="AB88" s="1">
        <f t="shared" si="50"/>
        <v>16.295617999999997</v>
      </c>
      <c r="AC88" s="1">
        <f t="shared" si="51"/>
        <v>69.008609903899483</v>
      </c>
      <c r="AD88" s="1">
        <f t="shared" si="71"/>
        <v>355.0907329976248</v>
      </c>
      <c r="AE88" s="1">
        <f t="shared" si="70"/>
        <v>326.82074499762479</v>
      </c>
      <c r="AF88" s="1">
        <f t="shared" si="54"/>
        <v>-0.13351135050411739</v>
      </c>
      <c r="AG88" s="1">
        <f t="shared" si="55"/>
        <v>-76.336352213995184</v>
      </c>
      <c r="AH88" s="1">
        <f t="shared" si="56"/>
        <v>117.29744892895945</v>
      </c>
      <c r="AI88" s="1">
        <f t="shared" si="66"/>
        <v>55.716555655565926</v>
      </c>
      <c r="AJ88" s="1">
        <f t="shared" si="57"/>
        <v>1</v>
      </c>
      <c r="AM88" s="1">
        <f t="shared" si="58"/>
        <v>791.68389994131894</v>
      </c>
      <c r="AN88" s="1">
        <f t="shared" si="37"/>
        <v>54633.005418248271</v>
      </c>
      <c r="AO88" s="1">
        <f t="shared" si="59"/>
        <v>20900.640544240196</v>
      </c>
      <c r="AP88" s="1">
        <f t="shared" ref="AP88:AP89" si="73">$AL$5*AE88</f>
        <v>40397.00500617642</v>
      </c>
      <c r="AQ88" s="1">
        <f t="shared" ref="AQ88:AQ89" si="74">AO88+AP88</f>
        <v>61297.645550416615</v>
      </c>
      <c r="AR88" s="1">
        <f t="shared" si="69"/>
        <v>6664.6401321683443</v>
      </c>
      <c r="AT88" s="1">
        <f t="shared" si="63"/>
        <v>973.96419710580153</v>
      </c>
      <c r="AU88" s="1">
        <f t="shared" si="64"/>
        <v>67211.915338438921</v>
      </c>
      <c r="AV88" s="1">
        <f t="shared" si="65"/>
        <v>-5914.2697880223059</v>
      </c>
    </row>
    <row r="89" spans="1:48" x14ac:dyDescent="0.25">
      <c r="A89" s="1">
        <v>45.386000000000003</v>
      </c>
      <c r="B89" s="3">
        <v>6.4139999999999997</v>
      </c>
      <c r="D89" s="3">
        <v>4.5460000000000003</v>
      </c>
      <c r="E89" s="1">
        <v>40.968000000000004</v>
      </c>
      <c r="G89" s="3">
        <f t="shared" si="34"/>
        <v>-45.386000000000003</v>
      </c>
      <c r="H89" s="1">
        <f t="shared" si="35"/>
        <v>-40.968000000000004</v>
      </c>
      <c r="J89" s="3">
        <f t="shared" si="68"/>
        <v>9.0319999999999965</v>
      </c>
      <c r="L89" s="1">
        <f t="shared" si="39"/>
        <v>50.000585476572176</v>
      </c>
      <c r="M89" s="1">
        <f t="shared" si="40"/>
        <v>5.4606741573033402</v>
      </c>
      <c r="N89" s="1">
        <f t="shared" si="41"/>
        <v>513.99008988763762</v>
      </c>
      <c r="O89" s="1">
        <f t="shared" si="42"/>
        <v>-1.3458213256484239</v>
      </c>
      <c r="P89" s="1">
        <f t="shared" si="43"/>
        <v>28.349210374639842</v>
      </c>
      <c r="Q89" s="1">
        <f t="shared" si="44"/>
        <v>-35.674810975000497</v>
      </c>
      <c r="R89" s="1">
        <f t="shared" si="45"/>
        <v>62.186526585952031</v>
      </c>
      <c r="T89" s="1">
        <f t="shared" si="46"/>
        <v>-56.924199999999999</v>
      </c>
      <c r="U89" s="1">
        <f t="shared" si="47"/>
        <v>130.98220000000001</v>
      </c>
      <c r="X89" s="1">
        <f t="shared" si="36"/>
        <v>170.07656689409035</v>
      </c>
      <c r="Y89" s="1">
        <f t="shared" si="67"/>
        <v>319.19994000000003</v>
      </c>
      <c r="Z89" s="1">
        <f t="shared" si="48"/>
        <v>43.053959999999975</v>
      </c>
      <c r="AA89" s="1">
        <f t="shared" si="72"/>
        <v>290.35934400000002</v>
      </c>
      <c r="AB89" s="1">
        <f t="shared" si="50"/>
        <v>10.599003999999974</v>
      </c>
      <c r="AC89" s="1">
        <f>AJ89*((AG89-Q89)^2+(AH89-R89)^2)^0.5</f>
        <v>68.137867218126885</v>
      </c>
      <c r="AD89" s="1">
        <f t="shared" si="71"/>
        <v>354.87475097500055</v>
      </c>
      <c r="AE89" s="1">
        <f t="shared" si="70"/>
        <v>326.03415497500055</v>
      </c>
      <c r="AF89" s="1">
        <f t="shared" si="54"/>
        <v>-0.13683580915994725</v>
      </c>
      <c r="AG89" s="1">
        <f t="shared" si="55"/>
        <v>-75.746759197643868</v>
      </c>
      <c r="AH89" s="1">
        <f t="shared" si="56"/>
        <v>117.29558132904194</v>
      </c>
      <c r="AI89" s="1">
        <f t="shared" si="66"/>
        <v>55.109054743089906</v>
      </c>
      <c r="AJ89" s="1">
        <f t="shared" si="57"/>
        <v>1</v>
      </c>
      <c r="AM89" s="1">
        <f t="shared" si="58"/>
        <v>798.131021634229</v>
      </c>
      <c r="AN89" s="1">
        <f t="shared" si="37"/>
        <v>54382.94557478105</v>
      </c>
      <c r="AO89" s="1">
        <f t="shared" si="59"/>
        <v>20887.927842388533</v>
      </c>
      <c r="AP89" s="1">
        <f t="shared" si="73"/>
        <v>40299.777759839926</v>
      </c>
      <c r="AQ89" s="1">
        <f t="shared" si="74"/>
        <v>61187.70560222846</v>
      </c>
      <c r="AR89" s="1">
        <f t="shared" si="69"/>
        <v>6804.7600274474098</v>
      </c>
      <c r="AT89" s="1">
        <f t="shared" si="63"/>
        <v>982.45658275628819</v>
      </c>
      <c r="AU89" s="1">
        <f t="shared" si="64"/>
        <v>66942.496183422656</v>
      </c>
      <c r="AV89" s="1">
        <f t="shared" si="65"/>
        <v>-5754.7905811941964</v>
      </c>
    </row>
    <row r="90" spans="1:48" x14ac:dyDescent="0.25">
      <c r="A90" s="1">
        <v>46.357999999999997</v>
      </c>
      <c r="B90" s="3">
        <v>6.5919999999999996</v>
      </c>
      <c r="D90" s="3">
        <v>3.6120000000000001</v>
      </c>
      <c r="E90" s="1">
        <v>41.661999999999999</v>
      </c>
      <c r="G90" s="3">
        <f t="shared" si="34"/>
        <v>-46.357999999999997</v>
      </c>
      <c r="H90" s="1">
        <f t="shared" si="35"/>
        <v>-41.661999999999999</v>
      </c>
      <c r="J90" s="3">
        <f t="shared" si="68"/>
        <v>8.338000000000001</v>
      </c>
      <c r="L90" s="1">
        <f t="shared" si="39"/>
        <v>50.00049415755808</v>
      </c>
      <c r="T90" s="1">
        <f t="shared" si="46"/>
        <v>-55.72</v>
      </c>
      <c r="U90" s="1">
        <f t="shared" si="47"/>
        <v>131.3424</v>
      </c>
      <c r="X90" s="1">
        <f t="shared" si="36"/>
        <v>171.26285011572122</v>
      </c>
      <c r="Y90" s="1">
        <f t="shared" si="67"/>
        <v>318.81129999999996</v>
      </c>
      <c r="Z90" s="1">
        <f t="shared" si="48"/>
        <v>36.862220000000008</v>
      </c>
      <c r="AA90" s="1">
        <f t="shared" si="72"/>
        <v>289.40862800000002</v>
      </c>
      <c r="AB90" s="1">
        <f t="shared" si="50"/>
        <v>4.9157000000000073</v>
      </c>
    </row>
  </sheetData>
  <pageMargins left="0.7" right="0.7" top="0.78740157499999996" bottom="0.78740157499999996"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5246-5098-4EC5-AB85-6AB9900D3D62}">
  <dimension ref="A3:R50"/>
  <sheetViews>
    <sheetView workbookViewId="0">
      <selection activeCell="AL19" sqref="AL19"/>
    </sheetView>
  </sheetViews>
  <sheetFormatPr baseColWidth="10" defaultColWidth="11.42578125" defaultRowHeight="13.5" x14ac:dyDescent="0.25"/>
  <cols>
    <col min="1" max="1" width="27" style="1" bestFit="1" customWidth="1"/>
    <col min="2" max="3" width="11.42578125" style="1"/>
    <col min="4" max="6" width="11.42578125" style="1" customWidth="1"/>
    <col min="7" max="7" width="12.5703125" style="1" bestFit="1" customWidth="1"/>
    <col min="8" max="8" width="16.5703125" style="1" bestFit="1" customWidth="1"/>
    <col min="9" max="9" width="17.7109375" style="1" bestFit="1" customWidth="1"/>
    <col min="10" max="18" width="11.42578125" style="1" customWidth="1"/>
    <col min="19" max="16384" width="11.42578125" style="1"/>
  </cols>
  <sheetData>
    <row r="3" spans="1:18" x14ac:dyDescent="0.25">
      <c r="A3" s="1" t="s">
        <v>50</v>
      </c>
    </row>
    <row r="4" spans="1:18" x14ac:dyDescent="0.25">
      <c r="A4" s="6">
        <f>'     '!L24*1.05</f>
        <v>12.600000000000001</v>
      </c>
      <c r="B4" s="1" t="s">
        <v>108</v>
      </c>
      <c r="C4" s="5"/>
    </row>
    <row r="7" spans="1:18" x14ac:dyDescent="0.25">
      <c r="A7" s="1" t="s">
        <v>43</v>
      </c>
      <c r="C7" s="18"/>
    </row>
    <row r="8" spans="1:18" x14ac:dyDescent="0.25">
      <c r="A8" s="6">
        <f>'     '!L16</f>
        <v>750</v>
      </c>
      <c r="B8" s="1" t="s">
        <v>109</v>
      </c>
    </row>
    <row r="9" spans="1:18" x14ac:dyDescent="0.25">
      <c r="A9" s="1" t="s">
        <v>44</v>
      </c>
    </row>
    <row r="10" spans="1:18" x14ac:dyDescent="0.25">
      <c r="A10" s="6">
        <f>'     '!L14</f>
        <v>19</v>
      </c>
      <c r="B10" s="1" t="s">
        <v>109</v>
      </c>
    </row>
    <row r="13" spans="1:18" x14ac:dyDescent="0.25">
      <c r="A13" s="1" t="s">
        <v>59</v>
      </c>
    </row>
    <row r="14" spans="1:18" x14ac:dyDescent="0.25">
      <c r="A14" s="6" t="s">
        <v>58</v>
      </c>
      <c r="B14" s="1" t="s">
        <v>104</v>
      </c>
      <c r="R14" s="2"/>
    </row>
    <row r="15" spans="1:18" x14ac:dyDescent="0.25">
      <c r="A15"/>
      <c r="R15" s="2"/>
    </row>
    <row r="16" spans="1:18" x14ac:dyDescent="0.25">
      <c r="A16" s="1" t="s">
        <v>98</v>
      </c>
    </row>
    <row r="17" spans="1:9" ht="15" x14ac:dyDescent="0.25">
      <c r="A17" s="4" t="s">
        <v>52</v>
      </c>
      <c r="B17" s="1" t="s">
        <v>103</v>
      </c>
    </row>
    <row r="19" spans="1:9" x14ac:dyDescent="0.25">
      <c r="A19" s="1" t="s">
        <v>97</v>
      </c>
    </row>
    <row r="20" spans="1:9" ht="15" x14ac:dyDescent="0.25">
      <c r="A20" s="4" t="s">
        <v>99</v>
      </c>
      <c r="B20" s="1" t="s">
        <v>138</v>
      </c>
    </row>
    <row r="22" spans="1:9" x14ac:dyDescent="0.25">
      <c r="A22" s="1" t="s">
        <v>46</v>
      </c>
    </row>
    <row r="23" spans="1:9" ht="15" x14ac:dyDescent="0.25">
      <c r="A23" s="4" t="s">
        <v>53</v>
      </c>
    </row>
    <row r="25" spans="1:9" x14ac:dyDescent="0.25">
      <c r="A25" s="26" t="s">
        <v>168</v>
      </c>
      <c r="B25" s="23">
        <f>'Kraft 60 NR DE'!AL36</f>
        <v>541963.9249216707</v>
      </c>
    </row>
    <row r="26" spans="1:9" x14ac:dyDescent="0.25">
      <c r="A26" s="1" t="s">
        <v>167</v>
      </c>
      <c r="B26" s="23">
        <f>'Kraft 60 NR DE'!AL37</f>
        <v>-47491.690932596306</v>
      </c>
    </row>
    <row r="29" spans="1:9" x14ac:dyDescent="0.25">
      <c r="A29" s="1" t="s">
        <v>142</v>
      </c>
      <c r="D29" s="1">
        <v>8.9</v>
      </c>
    </row>
    <row r="30" spans="1:9" x14ac:dyDescent="0.25">
      <c r="A30" s="1" t="s">
        <v>143</v>
      </c>
      <c r="D30" s="1">
        <v>13.7</v>
      </c>
      <c r="G30" s="1" t="s">
        <v>35</v>
      </c>
      <c r="H30" s="1" t="s">
        <v>148</v>
      </c>
      <c r="I30" s="1" t="s">
        <v>149</v>
      </c>
    </row>
    <row r="31" spans="1:9" x14ac:dyDescent="0.25">
      <c r="G31" s="1">
        <f>VLOOKUP(A23,G46:H47,2,FALSE)</f>
        <v>64</v>
      </c>
      <c r="H31" s="1">
        <f>VLOOKUP(A23,I46:J47,2,FALSE)</f>
        <v>5.4</v>
      </c>
      <c r="I31" s="1">
        <f>VLOOKUP(A23,G49:H50,2,FALSE)</f>
        <v>45</v>
      </c>
    </row>
    <row r="34" spans="7:16" x14ac:dyDescent="0.25">
      <c r="G34" s="1" t="s">
        <v>54</v>
      </c>
      <c r="H34" s="1">
        <v>10</v>
      </c>
    </row>
    <row r="35" spans="7:16" x14ac:dyDescent="0.25">
      <c r="G35" s="1" t="s">
        <v>55</v>
      </c>
      <c r="H35" s="1">
        <v>20</v>
      </c>
    </row>
    <row r="36" spans="7:16" x14ac:dyDescent="0.25">
      <c r="G36" s="1" t="s">
        <v>56</v>
      </c>
      <c r="H36" s="1">
        <v>30</v>
      </c>
    </row>
    <row r="37" spans="7:16" x14ac:dyDescent="0.25">
      <c r="G37" s="1" t="s">
        <v>57</v>
      </c>
      <c r="H37" s="1">
        <v>40</v>
      </c>
    </row>
    <row r="38" spans="7:16" x14ac:dyDescent="0.25">
      <c r="G38" s="1" t="s">
        <v>58</v>
      </c>
      <c r="H38" s="1">
        <v>50</v>
      </c>
    </row>
    <row r="40" spans="7:16" x14ac:dyDescent="0.25">
      <c r="G40" s="1" t="s">
        <v>99</v>
      </c>
    </row>
    <row r="41" spans="7:16" x14ac:dyDescent="0.25">
      <c r="G41" s="1" t="s">
        <v>110</v>
      </c>
    </row>
    <row r="43" spans="7:16" x14ac:dyDescent="0.25">
      <c r="G43" s="1" t="s">
        <v>52</v>
      </c>
      <c r="H43" s="1">
        <v>54</v>
      </c>
      <c r="I43" s="1" t="s">
        <v>52</v>
      </c>
      <c r="J43" s="1">
        <v>64</v>
      </c>
      <c r="K43" s="1" t="s">
        <v>52</v>
      </c>
      <c r="L43" s="1">
        <v>4.0599999999999996</v>
      </c>
      <c r="M43" s="1" t="s">
        <v>52</v>
      </c>
      <c r="N43" s="1">
        <v>5.4</v>
      </c>
      <c r="O43" s="1" t="s">
        <v>52</v>
      </c>
      <c r="P43" s="1">
        <v>45</v>
      </c>
    </row>
    <row r="44" spans="7:16" x14ac:dyDescent="0.25">
      <c r="G44" s="1" t="s">
        <v>60</v>
      </c>
      <c r="H44" s="1">
        <v>64</v>
      </c>
      <c r="I44" s="1" t="s">
        <v>60</v>
      </c>
      <c r="J44" s="1">
        <v>80</v>
      </c>
      <c r="K44" s="1" t="s">
        <v>60</v>
      </c>
      <c r="L44" s="1">
        <v>5.4</v>
      </c>
      <c r="M44" s="1" t="s">
        <v>60</v>
      </c>
      <c r="N44" s="1">
        <v>7.2</v>
      </c>
      <c r="O44" s="1" t="s">
        <v>60</v>
      </c>
      <c r="P44" s="1">
        <v>36</v>
      </c>
    </row>
    <row r="46" spans="7:16" x14ac:dyDescent="0.25">
      <c r="G46" s="1" t="s">
        <v>52</v>
      </c>
      <c r="H46" s="1">
        <f>VLOOKUP(A17,G43:H44,2,FALSE)</f>
        <v>54</v>
      </c>
      <c r="I46" s="1" t="s">
        <v>52</v>
      </c>
      <c r="J46" s="1">
        <f>VLOOKUP(A17,K43:L44,2,FALSE)</f>
        <v>4.0599999999999996</v>
      </c>
    </row>
    <row r="47" spans="7:16" x14ac:dyDescent="0.25">
      <c r="G47" s="1" t="s">
        <v>53</v>
      </c>
      <c r="H47" s="1">
        <f>VLOOKUP(A17,I43:J44,2,FALSE)</f>
        <v>64</v>
      </c>
      <c r="I47" s="1" t="s">
        <v>53</v>
      </c>
      <c r="J47" s="1">
        <f>VLOOKUP(A17,M43:N44,2,FALSE)</f>
        <v>5.4</v>
      </c>
    </row>
    <row r="49" spans="7:8" x14ac:dyDescent="0.25">
      <c r="G49" s="1" t="s">
        <v>52</v>
      </c>
      <c r="H49" s="1">
        <v>45</v>
      </c>
    </row>
    <row r="50" spans="7:8" x14ac:dyDescent="0.25">
      <c r="G50" s="1" t="s">
        <v>53</v>
      </c>
      <c r="H50" s="1">
        <f>VLOOKUP(A17,O43:P44,2,FALSE)</f>
        <v>45</v>
      </c>
    </row>
  </sheetData>
  <conditionalFormatting sqref="C4">
    <cfRule type="iconSet" priority="7">
      <iconSet iconSet="3Symbols" showValue="0" reverse="1">
        <cfvo type="percent" val="0"/>
        <cfvo type="num" val="-0.2"/>
        <cfvo type="num" val="0"/>
      </iconSet>
    </cfRule>
  </conditionalFormatting>
  <conditionalFormatting sqref="C28">
    <cfRule type="dataBar" priority="6">
      <dataBar>
        <cfvo type="min"/>
        <cfvo type="max"/>
        <color rgb="FF638EC6"/>
      </dataBar>
    </cfRule>
  </conditionalFormatting>
  <conditionalFormatting sqref="A25">
    <cfRule type="cellIs" dxfId="41" priority="4" operator="lessThan">
      <formula>0</formula>
    </cfRule>
  </conditionalFormatting>
  <conditionalFormatting sqref="A25">
    <cfRule type="iconSet" priority="2">
      <iconSet showValue="0" reverse="1">
        <cfvo type="percent" val="0"/>
        <cfvo type="num" val="-0.2"/>
        <cfvo type="num" val="0"/>
      </iconSet>
    </cfRule>
    <cfRule type="iconSet" priority="3">
      <iconSet iconSet="3Symbols">
        <cfvo type="percent" val="0"/>
        <cfvo type="percent" val="33"/>
        <cfvo type="percent" val="67"/>
      </iconSet>
    </cfRule>
  </conditionalFormatting>
  <dataValidations disablePrompts="1" count="4">
    <dataValidation type="list" allowBlank="1" showErrorMessage="1" prompt="Hallo_x000a_" sqref="A23" xr:uid="{05304BD1-3281-44E6-809D-C352C12CBFB9}">
      <formula1>Feder</formula1>
    </dataValidation>
    <dataValidation type="list" showInputMessage="1" showErrorMessage="1" sqref="A14:A15" xr:uid="{78D85745-F693-4622-BC67-976CC7AA3FA2}">
      <formula1>Design</formula1>
    </dataValidation>
    <dataValidation type="list" showInputMessage="1" showErrorMessage="1" sqref="A17" xr:uid="{2DCC7BC9-2D16-4D1D-A7A4-D3A3D1564656}">
      <formula1>Raum</formula1>
    </dataValidation>
    <dataValidation type="list" showInputMessage="1" showErrorMessage="1" sqref="A20" xr:uid="{0141A27F-7DE3-4D38-9AEC-89BC857BF2A5}">
      <formula1>Breite</formula1>
    </dataValidation>
  </dataValidations>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5" id="{F712EE3A-8B46-4101-8024-6C06B2D8AF4C}">
            <x14:iconSet iconSet="3Symbols" showValue="0" custom="1">
              <x14:cfvo type="percent">
                <xm:f>0</xm:f>
              </x14:cfvo>
              <x14:cfvo type="num">
                <xm:f>0</xm:f>
              </x14:cfvo>
              <x14:cfvo type="num">
                <xm:f>0</xm:f>
              </x14:cfvo>
              <x14:cfIcon iconSet="3Symbols" iconId="2"/>
              <x14:cfIcon iconSet="3Symbols" iconId="1"/>
              <x14:cfIcon iconSet="3Symbols" iconId="0"/>
            </x14:iconSet>
          </x14:cfRule>
          <xm:sqref>C7</xm:sqref>
        </x14:conditionalFormatting>
        <x14:conditionalFormatting xmlns:xm="http://schemas.microsoft.com/office/excel/2006/main">
          <x14:cfRule type="iconSet" priority="1" id="{0B376FBD-F42A-45B8-90C8-10E6A6B17206}">
            <x14:iconSet custom="1">
              <x14:cfvo type="percent">
                <xm:f>0</xm:f>
              </x14:cfvo>
              <x14:cfvo type="num">
                <xm:f>0</xm:f>
              </x14:cfvo>
              <x14:cfvo type="num">
                <xm:f>0</xm:f>
              </x14:cfvo>
              <x14:cfIcon iconSet="3Symbols" iconId="2"/>
              <x14:cfIcon iconSet="3TrafficLights1" iconId="1"/>
              <x14:cfIcon iconSet="3Symbols" iconId="0"/>
            </x14:iconSet>
          </x14:cfRule>
          <xm:sqref>B25:B26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41d9d30-ea7e-4d82-a804-cb6843a05031">
      <UserInfo>
        <DisplayName>Zedi Stefan</DisplayName>
        <AccountId>29</AccountId>
        <AccountType/>
      </UserInfo>
      <UserInfo>
        <DisplayName>Lehni Silvio</DisplayName>
        <AccountId>64</AccountId>
        <AccountType/>
      </UserInfo>
      <UserInfo>
        <DisplayName>Buser Ralph</DisplayName>
        <AccountId>62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AB96BD454283849AC7C9BABDBA6D26F" ma:contentTypeVersion="10" ma:contentTypeDescription="Ein neues Dokument erstellen." ma:contentTypeScope="" ma:versionID="a17999a8b8fc54dff87e3571cd44cdbe">
  <xsd:schema xmlns:xsd="http://www.w3.org/2001/XMLSchema" xmlns:xs="http://www.w3.org/2001/XMLSchema" xmlns:p="http://schemas.microsoft.com/office/2006/metadata/properties" xmlns:ns2="cf7ee67d-653a-4214-bf81-1c5e52c702d3" xmlns:ns3="441d9d30-ea7e-4d82-a804-cb6843a05031" targetNamespace="http://schemas.microsoft.com/office/2006/metadata/properties" ma:root="true" ma:fieldsID="56e51cfc8c300c3ae931d90992d84bad" ns2:_="" ns3:_="">
    <xsd:import namespace="cf7ee67d-653a-4214-bf81-1c5e52c702d3"/>
    <xsd:import namespace="441d9d30-ea7e-4d82-a804-cb6843a050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3:SharedWithUsers" minOccurs="0"/>
                <xsd:element ref="ns3:SharedWithDetail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7ee67d-653a-4214-bf81-1c5e52c702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MediaServiceLocation" ma:internalName="MediaServiceLocation" ma:readOnly="true">
      <xsd:simpleType>
        <xsd:restriction base="dms:Text"/>
      </xsd:simpleType>
    </xsd:element>
    <xsd:element name="MediaServiceAutoTags" ma:index="12" nillable="true" ma:displayName="MediaServiceAuto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41d9d30-ea7e-4d82-a804-cb6843a05031" elementFormDefault="qualified">
    <xsd:import namespace="http://schemas.microsoft.com/office/2006/documentManagement/types"/>
    <xsd:import namespace="http://schemas.microsoft.com/office/infopath/2007/PartnerControls"/>
    <xsd:element name="SharedWithUsers" ma:index="13"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A1430E-D5DF-4EE5-809C-6F45F2D4C0DC}">
  <ds:schemaRefs>
    <ds:schemaRef ds:uri="http://schemas.microsoft.com/office/2006/documentManagement/types"/>
    <ds:schemaRef ds:uri="http://schemas.openxmlformats.org/package/2006/metadata/core-properties"/>
    <ds:schemaRef ds:uri="cf7ee67d-653a-4214-bf81-1c5e52c702d3"/>
    <ds:schemaRef ds:uri="http://purl.org/dc/dcmitype/"/>
    <ds:schemaRef ds:uri="http://schemas.microsoft.com/office/infopath/2007/PartnerControls"/>
    <ds:schemaRef ds:uri="http://purl.org/dc/elements/1.1/"/>
    <ds:schemaRef ds:uri="http://schemas.microsoft.com/office/2006/metadata/properties"/>
    <ds:schemaRef ds:uri="441d9d30-ea7e-4d82-a804-cb6843a05031"/>
    <ds:schemaRef ds:uri="http://www.w3.org/XML/1998/namespace"/>
    <ds:schemaRef ds:uri="http://purl.org/dc/terms/"/>
  </ds:schemaRefs>
</ds:datastoreItem>
</file>

<file path=customXml/itemProps2.xml><?xml version="1.0" encoding="utf-8"?>
<ds:datastoreItem xmlns:ds="http://schemas.openxmlformats.org/officeDocument/2006/customXml" ds:itemID="{9E8F652F-BB73-4835-84E5-7452D29B9D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7ee67d-653a-4214-bf81-1c5e52c702d3"/>
    <ds:schemaRef ds:uri="441d9d30-ea7e-4d82-a804-cb6843a050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74CE6B-C9B8-4D62-A01B-A0EA67F53A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6</vt:i4>
      </vt:variant>
    </vt:vector>
  </HeadingPairs>
  <TitlesOfParts>
    <vt:vector size="44" baseType="lpstr">
      <vt:lpstr>Kraft 55 NR</vt:lpstr>
      <vt:lpstr>Kraft 55 NR int</vt:lpstr>
      <vt:lpstr>Federstärke 55NR</vt:lpstr>
      <vt:lpstr>Federstärke NR int</vt:lpstr>
      <vt:lpstr>Kraft 60 NR DE</vt:lpstr>
      <vt:lpstr>Kraft 60 NR</vt:lpstr>
      <vt:lpstr>Kraft 60 NR int</vt:lpstr>
      <vt:lpstr>Kraft 60 GR int</vt:lpstr>
      <vt:lpstr>Federstärke 60 NR DE</vt:lpstr>
      <vt:lpstr>Federstärke 60 NR</vt:lpstr>
      <vt:lpstr>Kraft 60 GR DE</vt:lpstr>
      <vt:lpstr>Federstärke 60 GR DE</vt:lpstr>
      <vt:lpstr>Federstärke 60 GR</vt:lpstr>
      <vt:lpstr>Fedrestärke 60 GR int</vt:lpstr>
      <vt:lpstr>Kraft 55 GR</vt:lpstr>
      <vt:lpstr>Kraft 55 GR int</vt:lpstr>
      <vt:lpstr>Federstärke 55 GR</vt:lpstr>
      <vt:lpstr>Federstärke 55 GR int</vt:lpstr>
      <vt:lpstr>Kraft 60 GR</vt:lpstr>
      <vt:lpstr>Geo. NR DE</vt:lpstr>
      <vt:lpstr>Geo. NR</vt:lpstr>
      <vt:lpstr>Geo. GR DE</vt:lpstr>
      <vt:lpstr>Geo. GR</vt:lpstr>
      <vt:lpstr>Geo. NR int.</vt:lpstr>
      <vt:lpstr>Geo. GR int.</vt:lpstr>
      <vt:lpstr>Federstärke 60 NR int</vt:lpstr>
      <vt:lpstr>Sockelhöhe DE</vt:lpstr>
      <vt:lpstr>Sockelhöhe</vt:lpstr>
      <vt:lpstr>Sockelhöhe inter.</vt:lpstr>
      <vt:lpstr>Home</vt:lpstr>
      <vt:lpstr> </vt:lpstr>
      <vt:lpstr>Berechnung CH EN</vt:lpstr>
      <vt:lpstr>Berechnung Int DE</vt:lpstr>
      <vt:lpstr>  </vt:lpstr>
      <vt:lpstr>     </vt:lpstr>
      <vt:lpstr>   </vt:lpstr>
      <vt:lpstr>    </vt:lpstr>
      <vt:lpstr>      </vt:lpstr>
      <vt:lpstr>Breite</vt:lpstr>
      <vt:lpstr>Design</vt:lpstr>
      <vt:lpstr>Feder</vt:lpstr>
      <vt:lpstr>'Sockelhöhe DE'!Grossraum</vt:lpstr>
      <vt:lpstr>Grossraum</vt:lpstr>
      <vt:lpstr>Raum</vt:lpstr>
    </vt:vector>
  </TitlesOfParts>
  <Company>V-ZUG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Kolman Michael</dc:creator>
  <cp:lastModifiedBy>Zedi Stefan</cp:lastModifiedBy>
  <cp:lastPrinted>2017-05-11T08:49:57Z</cp:lastPrinted>
  <dcterms:created xsi:type="dcterms:W3CDTF">1999-01-13T10:49:17Z</dcterms:created>
  <dcterms:modified xsi:type="dcterms:W3CDTF">2020-12-21T09:07:06Z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0x0101007AB96BD454283849AC7C9BABDBA6D26F</vt:lpwstr>
  </property>
</Properties>
</file>